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mh-my.sharepoint.com/personal/luis_garcia22_miumh_umh_es/Documents/LUIS/CUARTO/TFG/TFG FINAL LUIS GARCÍA/ANEXO II - Modelo Cálculo Excel/"/>
    </mc:Choice>
  </mc:AlternateContent>
  <xr:revisionPtr revIDLastSave="364" documentId="13_ncr:1_{723AFBEE-68C6-4D59-B475-2BA7A6FF75D4}" xr6:coauthVersionLast="45" xr6:coauthVersionMax="45" xr10:uidLastSave="{47514942-932C-4307-B02C-18D64396EA86}"/>
  <bookViews>
    <workbookView xWindow="-108" yWindow="-108" windowWidth="23256" windowHeight="12576" xr2:uid="{91C9BF85-4C4E-49E0-97AD-4D2E58800C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C39" i="1"/>
  <c r="C40" i="1"/>
  <c r="C41" i="1"/>
  <c r="C42" i="1"/>
  <c r="G16" i="1" l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F16" i="1"/>
  <c r="E16" i="1"/>
  <c r="D16" i="1"/>
  <c r="C16" i="1"/>
  <c r="W24" i="1" l="1"/>
  <c r="X24" i="1"/>
  <c r="Y24" i="1"/>
  <c r="Z24" i="1"/>
  <c r="M24" i="1"/>
  <c r="N24" i="1"/>
  <c r="O24" i="1"/>
  <c r="P24" i="1"/>
  <c r="R24" i="1"/>
  <c r="S24" i="1"/>
  <c r="T24" i="1"/>
  <c r="U24" i="1"/>
  <c r="H24" i="1"/>
  <c r="I24" i="1"/>
  <c r="J24" i="1"/>
  <c r="K24" i="1"/>
  <c r="F24" i="1"/>
  <c r="E24" i="1"/>
  <c r="D24" i="1"/>
  <c r="C24" i="1"/>
  <c r="C23" i="1"/>
  <c r="D23" i="1"/>
  <c r="E23" i="1"/>
  <c r="F23" i="1"/>
  <c r="H23" i="1"/>
  <c r="I23" i="1" s="1"/>
  <c r="K23" i="1" s="1"/>
  <c r="L23" i="1"/>
  <c r="M23" i="1"/>
  <c r="N23" i="1"/>
  <c r="P23" i="1" s="1"/>
  <c r="O23" i="1"/>
  <c r="Q23" i="1"/>
  <c r="Q25" i="1" s="1"/>
  <c r="R23" i="1"/>
  <c r="S23" i="1"/>
  <c r="T23" i="1"/>
  <c r="U23" i="1"/>
  <c r="V23" i="1"/>
  <c r="W23" i="1"/>
  <c r="X23" i="1" s="1"/>
  <c r="Z23" i="1" s="1"/>
  <c r="AA23" i="1"/>
  <c r="E42" i="1"/>
  <c r="E41" i="1"/>
  <c r="E40" i="1"/>
  <c r="E39" i="1"/>
  <c r="E38" i="1"/>
  <c r="G13" i="1"/>
  <c r="W9" i="1"/>
  <c r="Y9" i="1" s="1"/>
  <c r="R9" i="1"/>
  <c r="H9" i="1"/>
  <c r="W10" i="1"/>
  <c r="X10" i="1"/>
  <c r="Y10" i="1"/>
  <c r="Z10" i="1"/>
  <c r="R10" i="1"/>
  <c r="S10" i="1"/>
  <c r="T10" i="1"/>
  <c r="U10" i="1"/>
  <c r="P10" i="1"/>
  <c r="O10" i="1"/>
  <c r="N10" i="1"/>
  <c r="M10" i="1"/>
  <c r="M9" i="1"/>
  <c r="O9" i="1" s="1"/>
  <c r="K10" i="1"/>
  <c r="J10" i="1"/>
  <c r="I10" i="1"/>
  <c r="AA9" i="1"/>
  <c r="AA11" i="1" s="1"/>
  <c r="AA12" i="1" s="1"/>
  <c r="V9" i="1"/>
  <c r="V13" i="1" s="1"/>
  <c r="Q9" i="1"/>
  <c r="Q13" i="1" s="1"/>
  <c r="L9" i="1"/>
  <c r="L13" i="1" s="1"/>
  <c r="G11" i="1"/>
  <c r="G14" i="1" s="1"/>
  <c r="D9" i="1"/>
  <c r="E9" i="1"/>
  <c r="F9" i="1"/>
  <c r="H10" i="1"/>
  <c r="F38" i="1" l="1"/>
  <c r="W13" i="1"/>
  <c r="J23" i="1"/>
  <c r="Y23" i="1"/>
  <c r="Y25" i="1" s="1"/>
  <c r="Y26" i="1" s="1"/>
  <c r="F25" i="1"/>
  <c r="F26" i="1" s="1"/>
  <c r="F30" i="1" s="1"/>
  <c r="L25" i="1"/>
  <c r="L26" i="1" s="1"/>
  <c r="X25" i="1"/>
  <c r="X26" i="1" s="1"/>
  <c r="O25" i="1"/>
  <c r="O26" i="1" s="1"/>
  <c r="G27" i="1"/>
  <c r="G25" i="1"/>
  <c r="G26" i="1" s="1"/>
  <c r="G30" i="1" s="1"/>
  <c r="Q28" i="1"/>
  <c r="Q26" i="1"/>
  <c r="E25" i="1"/>
  <c r="I25" i="1"/>
  <c r="I26" i="1" s="1"/>
  <c r="AA25" i="1"/>
  <c r="AA26" i="1" s="1"/>
  <c r="D25" i="1"/>
  <c r="D26" i="1" s="1"/>
  <c r="D30" i="1" s="1"/>
  <c r="V25" i="1"/>
  <c r="V28" i="1" s="1"/>
  <c r="C25" i="1"/>
  <c r="C26" i="1" s="1"/>
  <c r="L27" i="1"/>
  <c r="F27" i="1"/>
  <c r="I27" i="1"/>
  <c r="L28" i="1"/>
  <c r="L11" i="1"/>
  <c r="L14" i="1" s="1"/>
  <c r="H13" i="1"/>
  <c r="Q11" i="1"/>
  <c r="Q14" i="1" s="1"/>
  <c r="H11" i="1"/>
  <c r="H14" i="1" s="1"/>
  <c r="AA13" i="1"/>
  <c r="R13" i="1"/>
  <c r="O13" i="1"/>
  <c r="O11" i="1"/>
  <c r="O12" i="1" s="1"/>
  <c r="X9" i="1"/>
  <c r="X11" i="1" s="1"/>
  <c r="R11" i="1"/>
  <c r="R12" i="1" s="1"/>
  <c r="N9" i="1"/>
  <c r="N13" i="1" s="1"/>
  <c r="W11" i="1"/>
  <c r="W14" i="1" s="1"/>
  <c r="V11" i="1"/>
  <c r="V12" i="1" s="1"/>
  <c r="I9" i="1"/>
  <c r="J9" i="1"/>
  <c r="J11" i="1" s="1"/>
  <c r="J14" i="1" s="1"/>
  <c r="S9" i="1"/>
  <c r="S13" i="1" s="1"/>
  <c r="M13" i="1"/>
  <c r="G12" i="1"/>
  <c r="T9" i="1"/>
  <c r="Y13" i="1"/>
  <c r="AA14" i="1"/>
  <c r="Y11" i="1"/>
  <c r="M11" i="1"/>
  <c r="M14" i="1" s="1"/>
  <c r="M12" i="1"/>
  <c r="C5" i="1"/>
  <c r="D10" i="1"/>
  <c r="F10" i="1"/>
  <c r="E10" i="1"/>
  <c r="C10" i="1"/>
  <c r="C9" i="1"/>
  <c r="G28" i="1" l="1"/>
  <c r="F28" i="1"/>
  <c r="C30" i="1"/>
  <c r="Q30" i="1"/>
  <c r="E27" i="1"/>
  <c r="D28" i="1"/>
  <c r="D27" i="1"/>
  <c r="C27" i="1"/>
  <c r="H25" i="1"/>
  <c r="H26" i="1" s="1"/>
  <c r="H30" i="1" s="1"/>
  <c r="H27" i="1"/>
  <c r="R25" i="1"/>
  <c r="T25" i="1"/>
  <c r="C28" i="1"/>
  <c r="E28" i="1"/>
  <c r="E26" i="1"/>
  <c r="E30" i="1" s="1"/>
  <c r="V26" i="1"/>
  <c r="V30" i="1" s="1"/>
  <c r="X27" i="1"/>
  <c r="Q27" i="1"/>
  <c r="R27" i="1"/>
  <c r="O27" i="1"/>
  <c r="O30" i="1"/>
  <c r="O28" i="1"/>
  <c r="I28" i="1"/>
  <c r="X28" i="1"/>
  <c r="AA30" i="1"/>
  <c r="AA28" i="1"/>
  <c r="L30" i="1"/>
  <c r="I30" i="1"/>
  <c r="X30" i="1"/>
  <c r="H12" i="1"/>
  <c r="Q12" i="1"/>
  <c r="L12" i="1"/>
  <c r="J12" i="1"/>
  <c r="O14" i="1"/>
  <c r="R14" i="1"/>
  <c r="C11" i="1"/>
  <c r="C12" i="1" s="1"/>
  <c r="X12" i="1"/>
  <c r="X14" i="1"/>
  <c r="V14" i="1"/>
  <c r="E13" i="1"/>
  <c r="E11" i="1"/>
  <c r="W12" i="1"/>
  <c r="S11" i="1"/>
  <c r="U9" i="1"/>
  <c r="N11" i="1"/>
  <c r="P9" i="1"/>
  <c r="F11" i="1"/>
  <c r="F13" i="1"/>
  <c r="D13" i="1"/>
  <c r="D11" i="1"/>
  <c r="J13" i="1"/>
  <c r="T13" i="1"/>
  <c r="T11" i="1"/>
  <c r="I13" i="1"/>
  <c r="K9" i="1"/>
  <c r="I11" i="1"/>
  <c r="I12" i="1" s="1"/>
  <c r="Z9" i="1"/>
  <c r="X13" i="1"/>
  <c r="Y12" i="1"/>
  <c r="Y14" i="1"/>
  <c r="C13" i="1"/>
  <c r="H28" i="1" l="1"/>
  <c r="R26" i="1"/>
  <c r="R30" i="1" s="1"/>
  <c r="R28" i="1"/>
  <c r="S25" i="1"/>
  <c r="S27" i="1"/>
  <c r="K25" i="1"/>
  <c r="K27" i="1"/>
  <c r="T26" i="1"/>
  <c r="T30" i="1" s="1"/>
  <c r="T28" i="1"/>
  <c r="M25" i="1"/>
  <c r="M27" i="1"/>
  <c r="U25" i="1"/>
  <c r="U27" i="1"/>
  <c r="W25" i="1"/>
  <c r="W27" i="1"/>
  <c r="J25" i="1"/>
  <c r="J27" i="1"/>
  <c r="Y27" i="1"/>
  <c r="T27" i="1"/>
  <c r="Y30" i="1"/>
  <c r="Y28" i="1"/>
  <c r="C14" i="1"/>
  <c r="P13" i="1"/>
  <c r="P11" i="1"/>
  <c r="D14" i="1"/>
  <c r="D12" i="1"/>
  <c r="N14" i="1"/>
  <c r="N12" i="1"/>
  <c r="E14" i="1"/>
  <c r="E12" i="1"/>
  <c r="K11" i="1"/>
  <c r="K13" i="1"/>
  <c r="U11" i="1"/>
  <c r="U13" i="1"/>
  <c r="I14" i="1"/>
  <c r="S12" i="1"/>
  <c r="S14" i="1"/>
  <c r="T14" i="1"/>
  <c r="T12" i="1"/>
  <c r="F12" i="1"/>
  <c r="F14" i="1"/>
  <c r="Z13" i="1"/>
  <c r="Z11" i="1"/>
  <c r="U26" i="1" l="1"/>
  <c r="U30" i="1" s="1"/>
  <c r="U28" i="1"/>
  <c r="S26" i="1"/>
  <c r="S30" i="1" s="1"/>
  <c r="S28" i="1"/>
  <c r="J26" i="1"/>
  <c r="J30" i="1" s="1"/>
  <c r="J28" i="1"/>
  <c r="K26" i="1"/>
  <c r="K30" i="1" s="1"/>
  <c r="K28" i="1"/>
  <c r="Z25" i="1"/>
  <c r="Z27" i="1"/>
  <c r="N25" i="1"/>
  <c r="N27" i="1"/>
  <c r="W28" i="1"/>
  <c r="W26" i="1"/>
  <c r="W30" i="1" s="1"/>
  <c r="M26" i="1"/>
  <c r="M30" i="1" s="1"/>
  <c r="M28" i="1"/>
  <c r="V27" i="1"/>
  <c r="AA27" i="1"/>
  <c r="U14" i="1"/>
  <c r="U12" i="1"/>
  <c r="Z14" i="1"/>
  <c r="Z12" i="1"/>
  <c r="K14" i="1"/>
  <c r="K12" i="1"/>
  <c r="P14" i="1"/>
  <c r="P12" i="1"/>
  <c r="Z26" i="1" l="1"/>
  <c r="Z30" i="1" s="1"/>
  <c r="Z28" i="1"/>
  <c r="P25" i="1"/>
  <c r="P27" i="1"/>
  <c r="N26" i="1"/>
  <c r="N30" i="1" s="1"/>
  <c r="N28" i="1"/>
  <c r="P26" i="1" l="1"/>
  <c r="P30" i="1" s="1"/>
  <c r="P28" i="1"/>
</calcChain>
</file>

<file path=xl/sharedStrings.xml><?xml version="1.0" encoding="utf-8"?>
<sst xmlns="http://schemas.openxmlformats.org/spreadsheetml/2006/main" count="81" uniqueCount="47">
  <si>
    <t>Lectura</t>
  </si>
  <si>
    <t>E11</t>
  </si>
  <si>
    <t>E12</t>
  </si>
  <si>
    <t>E13</t>
  </si>
  <si>
    <t>E14</t>
  </si>
  <si>
    <t>E15</t>
  </si>
  <si>
    <t>P1</t>
  </si>
  <si>
    <t>X</t>
  </si>
  <si>
    <t>Y</t>
  </si>
  <si>
    <t>Ángulo Alpha º</t>
  </si>
  <si>
    <t>Ángulo Beta º</t>
  </si>
  <si>
    <t>d</t>
  </si>
  <si>
    <t>Flujo total emitido por la luminaria [lm]</t>
  </si>
  <si>
    <t>Altura lúminaria [m]</t>
  </si>
  <si>
    <t xml:space="preserve">Longitud l [m] </t>
  </si>
  <si>
    <t>Iluminancia horizontal (plano) [lux]</t>
  </si>
  <si>
    <t>Intensidad luminica curva polar 1m [cd]</t>
  </si>
  <si>
    <t>Corrección diagrama -Flujo [cd/1000lm]</t>
  </si>
  <si>
    <t>Rendimiento</t>
  </si>
  <si>
    <t>ECM</t>
  </si>
  <si>
    <t>Valor observado</t>
  </si>
  <si>
    <t>Valor predicho</t>
  </si>
  <si>
    <t>Diferencia</t>
  </si>
  <si>
    <t>CÁLCULO DEL ERROR</t>
  </si>
  <si>
    <t>DATOS</t>
  </si>
  <si>
    <t>E21</t>
  </si>
  <si>
    <t>E22</t>
  </si>
  <si>
    <t>E23</t>
  </si>
  <si>
    <t>E24</t>
  </si>
  <si>
    <t>E25</t>
  </si>
  <si>
    <t>DATOS DEL FABRICANTE</t>
  </si>
  <si>
    <t>E31</t>
  </si>
  <si>
    <t>E32</t>
  </si>
  <si>
    <t>E33</t>
  </si>
  <si>
    <t>E34</t>
  </si>
  <si>
    <t>E35</t>
  </si>
  <si>
    <t>E41</t>
  </si>
  <si>
    <t>E42</t>
  </si>
  <si>
    <t>E43</t>
  </si>
  <si>
    <t>E44</t>
  </si>
  <si>
    <t>E45</t>
  </si>
  <si>
    <t>E51</t>
  </si>
  <si>
    <t>E52</t>
  </si>
  <si>
    <t>E53</t>
  </si>
  <si>
    <t>E54</t>
  </si>
  <si>
    <t>E55</t>
  </si>
  <si>
    <t>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</si>
</sst>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_-;\-* #,##0.0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A3A3A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10" fontId="0" fillId="0" borderId="0" xfId="0" applyNumberFormat="1"/>
    <xf numFmtId="164" fontId="0" fillId="0" borderId="0" xfId="1" applyNumberFormat="1" applyFont="1"/>
    <xf numFmtId="0" fontId="0" fillId="5" borderId="0" xfId="0" applyFill="1"/>
    <xf numFmtId="0" fontId="0" fillId="6" borderId="0" xfId="0" applyFill="1" applyAlignment="1"/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164" fontId="0" fillId="0" borderId="0" xfId="0" applyNumberFormat="1"/>
    <xf numFmtId="0" fontId="3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346364</xdr:colOff>
      <xdr:row>44</xdr:row>
      <xdr:rowOff>169717</xdr:rowOff>
    </xdr:from>
    <xdr:to>
      <xdr:col>5</xdr:col>
      <xdr:colOff>781551</xdr:colOff>
      <xdr:row>55</xdr:row>
      <xdr:rowOff>12468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D63CC9-A08D-4C2A-982B-682542742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8274626"/>
          <a:ext cx="6766714" cy="1823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730698</xdr:colOff>
      <xdr:row>37</xdr:row>
      <xdr:rowOff>143778</xdr:rowOff>
    </xdr:from>
    <xdr:to>
      <xdr:col>24</xdr:col>
      <xdr:colOff>83127</xdr:colOff>
      <xdr:row>66</xdr:row>
      <xdr:rowOff>39014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A8FAFF-238A-4E67-BC99-B86793D4D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3716" y="6987923"/>
          <a:ext cx="5670102" cy="511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251296</xdr:colOff>
      <xdr:row>39</xdr:row>
      <xdr:rowOff>56505</xdr:rowOff>
    </xdr:from>
    <xdr:to>
      <xdr:col>15</xdr:col>
      <xdr:colOff>695256</xdr:colOff>
      <xdr:row>66</xdr:row>
      <xdr:rowOff>73762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679E41-7C10-401C-89FC-67F9477F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241" y="7260869"/>
          <a:ext cx="6886324" cy="4880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0962-4E10-40C3-9C8C-DE85E340DA49}">
  <dimension ref="B1:AA42"/>
  <sheetViews>
    <sheetView tabSelected="1" zoomScale="55" zoomScaleNormal="55" workbookViewId="0">
      <selection activeCell="F38" sqref="F38:F42"/>
    </sheetView>
  </sheetViews>
  <sheetFormatPr baseColWidth="10" defaultRowHeight="14.4" x14ac:dyDescent="0.3"/>
  <cols>
    <col min="1" max="1" width="18.5546875" customWidth="1"/>
    <col min="2" max="2" width="34.5546875" customWidth="1"/>
    <col min="3" max="3" width="15.6640625" customWidth="1"/>
    <col min="5" max="5" width="11.88671875" bestFit="1" customWidth="1"/>
    <col min="8" max="8" width="11.77734375" bestFit="1" customWidth="1"/>
    <col min="9" max="9" width="12.21875" bestFit="1" customWidth="1"/>
    <col min="11" max="11" width="12.21875" bestFit="1" customWidth="1"/>
  </cols>
  <sheetData>
    <row r="1" spans="2:27" x14ac:dyDescent="0.3">
      <c r="B1" s="13" t="s">
        <v>24</v>
      </c>
      <c r="C1" s="14"/>
      <c r="D1" s="5"/>
      <c r="E1" s="5"/>
    </row>
    <row r="2" spans="2:27" x14ac:dyDescent="0.3">
      <c r="B2" s="4" t="s">
        <v>13</v>
      </c>
      <c r="C2">
        <v>4.3</v>
      </c>
    </row>
    <row r="3" spans="2:27" x14ac:dyDescent="0.3">
      <c r="B3" s="4" t="s">
        <v>12</v>
      </c>
      <c r="C3">
        <v>3090</v>
      </c>
    </row>
    <row r="4" spans="2:27" x14ac:dyDescent="0.3">
      <c r="B4" s="4" t="s">
        <v>18</v>
      </c>
      <c r="C4" s="2">
        <v>0.99939999999999996</v>
      </c>
    </row>
    <row r="5" spans="2:27" x14ac:dyDescent="0.3">
      <c r="B5" s="4" t="s">
        <v>17</v>
      </c>
      <c r="C5">
        <f>(C3*C4)/1000</f>
        <v>3.0881459999999996</v>
      </c>
    </row>
    <row r="7" spans="2:27" x14ac:dyDescent="0.3">
      <c r="C7" s="12" t="s">
        <v>6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2:27" x14ac:dyDescent="0.3"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25</v>
      </c>
      <c r="I8" s="4" t="s">
        <v>26</v>
      </c>
      <c r="J8" s="4" t="s">
        <v>27</v>
      </c>
      <c r="K8" s="4" t="s">
        <v>28</v>
      </c>
      <c r="L8" s="4" t="s">
        <v>29</v>
      </c>
      <c r="M8" s="4" t="s">
        <v>31</v>
      </c>
      <c r="N8" s="4" t="s">
        <v>32</v>
      </c>
      <c r="O8" s="4" t="s">
        <v>33</v>
      </c>
      <c r="P8" s="4" t="s">
        <v>34</v>
      </c>
      <c r="Q8" s="4" t="s">
        <v>35</v>
      </c>
      <c r="R8" s="4" t="s">
        <v>36</v>
      </c>
      <c r="S8" s="4" t="s">
        <v>37</v>
      </c>
      <c r="T8" s="4" t="s">
        <v>38</v>
      </c>
      <c r="U8" s="4" t="s">
        <v>39</v>
      </c>
      <c r="V8" s="4" t="s">
        <v>40</v>
      </c>
      <c r="W8" s="4" t="s">
        <v>41</v>
      </c>
      <c r="X8" s="4" t="s">
        <v>42</v>
      </c>
      <c r="Y8" s="4" t="s">
        <v>43</v>
      </c>
      <c r="Z8" s="4" t="s">
        <v>44</v>
      </c>
      <c r="AA8" s="4" t="s">
        <v>45</v>
      </c>
    </row>
    <row r="9" spans="2:27" x14ac:dyDescent="0.3">
      <c r="B9" s="4" t="s">
        <v>7</v>
      </c>
      <c r="C9">
        <f>1/6</f>
        <v>0.16666666666666666</v>
      </c>
      <c r="D9">
        <f>5/6</f>
        <v>0.83333333333333337</v>
      </c>
      <c r="E9">
        <f>1/6</f>
        <v>0.16666666666666666</v>
      </c>
      <c r="F9">
        <f>5/6</f>
        <v>0.83333333333333337</v>
      </c>
      <c r="G9">
        <v>0.5</v>
      </c>
      <c r="H9" s="3">
        <f>1+1/6</f>
        <v>1.1666666666666667</v>
      </c>
      <c r="I9" s="9">
        <f>H9+2/3</f>
        <v>1.8333333333333335</v>
      </c>
      <c r="J9" s="9">
        <f>H9</f>
        <v>1.1666666666666667</v>
      </c>
      <c r="K9" s="9">
        <f>I9</f>
        <v>1.8333333333333335</v>
      </c>
      <c r="L9" s="3">
        <f>3/2</f>
        <v>1.5</v>
      </c>
      <c r="M9">
        <f>2+1/6</f>
        <v>2.1666666666666665</v>
      </c>
      <c r="N9">
        <f>M9+2/3</f>
        <v>2.833333333333333</v>
      </c>
      <c r="O9">
        <f>M9</f>
        <v>2.1666666666666665</v>
      </c>
      <c r="P9">
        <f>N9</f>
        <v>2.833333333333333</v>
      </c>
      <c r="Q9">
        <f>5/2</f>
        <v>2.5</v>
      </c>
      <c r="R9">
        <f>3+1/6</f>
        <v>3.1666666666666665</v>
      </c>
      <c r="S9">
        <f>R9+2/3</f>
        <v>3.833333333333333</v>
      </c>
      <c r="T9">
        <f>R9</f>
        <v>3.1666666666666665</v>
      </c>
      <c r="U9">
        <f>S9</f>
        <v>3.833333333333333</v>
      </c>
      <c r="V9">
        <f>7/2</f>
        <v>3.5</v>
      </c>
      <c r="W9">
        <f>4+1/6</f>
        <v>4.166666666666667</v>
      </c>
      <c r="X9">
        <f>W9+2/3</f>
        <v>4.8333333333333339</v>
      </c>
      <c r="Y9">
        <f>W9</f>
        <v>4.166666666666667</v>
      </c>
      <c r="Z9">
        <f>X9</f>
        <v>4.8333333333333339</v>
      </c>
      <c r="AA9">
        <f>9/2</f>
        <v>4.5</v>
      </c>
    </row>
    <row r="10" spans="2:27" x14ac:dyDescent="0.3">
      <c r="B10" s="4" t="s">
        <v>8</v>
      </c>
      <c r="C10">
        <f>1/3</f>
        <v>0.33333333333333331</v>
      </c>
      <c r="D10">
        <f>1/3</f>
        <v>0.33333333333333331</v>
      </c>
      <c r="E10">
        <f>-1/3</f>
        <v>-0.33333333333333331</v>
      </c>
      <c r="F10">
        <f>-1/3</f>
        <v>-0.33333333333333331</v>
      </c>
      <c r="G10">
        <v>0</v>
      </c>
      <c r="H10">
        <f>1/3</f>
        <v>0.33333333333333331</v>
      </c>
      <c r="I10">
        <f>1/3</f>
        <v>0.33333333333333331</v>
      </c>
      <c r="J10">
        <f>-1/3</f>
        <v>-0.33333333333333331</v>
      </c>
      <c r="K10">
        <f>1/3</f>
        <v>0.33333333333333331</v>
      </c>
      <c r="L10">
        <v>0</v>
      </c>
      <c r="M10">
        <f>1/3</f>
        <v>0.33333333333333331</v>
      </c>
      <c r="N10">
        <f>1/3</f>
        <v>0.33333333333333331</v>
      </c>
      <c r="O10">
        <f>-1/3</f>
        <v>-0.33333333333333331</v>
      </c>
      <c r="P10">
        <f>-1/3</f>
        <v>-0.33333333333333331</v>
      </c>
      <c r="Q10">
        <v>0</v>
      </c>
      <c r="R10">
        <f>1/3</f>
        <v>0.33333333333333331</v>
      </c>
      <c r="S10">
        <f>1/3</f>
        <v>0.33333333333333331</v>
      </c>
      <c r="T10">
        <f>-1/3</f>
        <v>-0.33333333333333331</v>
      </c>
      <c r="U10">
        <f>-1/3</f>
        <v>-0.33333333333333331</v>
      </c>
      <c r="V10">
        <v>0</v>
      </c>
      <c r="W10">
        <f>1/3</f>
        <v>0.33333333333333331</v>
      </c>
      <c r="X10">
        <f>1/3</f>
        <v>0.33333333333333331</v>
      </c>
      <c r="Y10">
        <f>-1/3</f>
        <v>-0.33333333333333331</v>
      </c>
      <c r="Z10">
        <f>-1/3</f>
        <v>-0.33333333333333331</v>
      </c>
      <c r="AA10">
        <v>0</v>
      </c>
    </row>
    <row r="11" spans="2:27" x14ac:dyDescent="0.3">
      <c r="B11" s="4" t="s">
        <v>11</v>
      </c>
      <c r="C11">
        <f>SQRT(C9*C9+C10*C10)</f>
        <v>0.37267799624996495</v>
      </c>
      <c r="D11">
        <f t="shared" ref="D11:AA11" si="0">SQRT(D9*D9+D10*D10)</f>
        <v>0.89752746785575066</v>
      </c>
      <c r="E11">
        <f>SQRT(E9*E9+E10*E10)</f>
        <v>0.37267799624996495</v>
      </c>
      <c r="F11">
        <f t="shared" si="0"/>
        <v>0.89752746785575066</v>
      </c>
      <c r="G11">
        <f t="shared" si="0"/>
        <v>0.5</v>
      </c>
      <c r="H11">
        <f>SQRT(H9*H9+H10*H10)</f>
        <v>1.2133516482134199</v>
      </c>
      <c r="I11">
        <f>SQRT(I9*I9+I10*I10)</f>
        <v>1.8633899812498249</v>
      </c>
      <c r="J11">
        <f t="shared" si="0"/>
        <v>1.2133516482134199</v>
      </c>
      <c r="K11">
        <f t="shared" si="0"/>
        <v>1.8633899812498249</v>
      </c>
      <c r="L11">
        <f t="shared" si="0"/>
        <v>1.5</v>
      </c>
      <c r="M11">
        <f t="shared" si="0"/>
        <v>2.1921577396609839</v>
      </c>
      <c r="N11">
        <f t="shared" si="0"/>
        <v>2.8528737947706149</v>
      </c>
      <c r="O11">
        <f t="shared" si="0"/>
        <v>2.1921577396609839</v>
      </c>
      <c r="P11">
        <f t="shared" si="0"/>
        <v>2.8528737947706149</v>
      </c>
      <c r="Q11">
        <f t="shared" si="0"/>
        <v>2.5</v>
      </c>
      <c r="R11">
        <f t="shared" si="0"/>
        <v>3.1841621957571333</v>
      </c>
      <c r="S11">
        <f t="shared" si="0"/>
        <v>3.8477987935383982</v>
      </c>
      <c r="T11">
        <f t="shared" si="0"/>
        <v>3.1841621957571333</v>
      </c>
      <c r="U11">
        <f t="shared" si="0"/>
        <v>3.8477987935383982</v>
      </c>
      <c r="V11">
        <f t="shared" si="0"/>
        <v>3.5</v>
      </c>
      <c r="W11">
        <f t="shared" si="0"/>
        <v>4.1799787346614847</v>
      </c>
      <c r="X11">
        <f t="shared" si="0"/>
        <v>4.8448139512495452</v>
      </c>
      <c r="Y11">
        <f t="shared" si="0"/>
        <v>4.1799787346614847</v>
      </c>
      <c r="Z11">
        <f t="shared" si="0"/>
        <v>4.8448139512495452</v>
      </c>
      <c r="AA11">
        <f t="shared" si="0"/>
        <v>4.5</v>
      </c>
    </row>
    <row r="12" spans="2:27" x14ac:dyDescent="0.3">
      <c r="B12" s="4" t="s">
        <v>9</v>
      </c>
      <c r="C12">
        <f>DEGREES(ATAN(C11/$C$2))</f>
        <v>4.9534073145321518</v>
      </c>
      <c r="D12">
        <f t="shared" ref="D12:AA12" si="1">DEGREES(ATAN(D11/$C$2))</f>
        <v>11.789921889529472</v>
      </c>
      <c r="E12">
        <f t="shared" si="1"/>
        <v>4.9534073145321518</v>
      </c>
      <c r="F12">
        <f t="shared" si="1"/>
        <v>11.789921889529472</v>
      </c>
      <c r="G12">
        <f t="shared" si="1"/>
        <v>6.6325146151384624</v>
      </c>
      <c r="H12">
        <f t="shared" si="1"/>
        <v>15.757729097663285</v>
      </c>
      <c r="I12">
        <f t="shared" si="1"/>
        <v>23.429328287206104</v>
      </c>
      <c r="J12">
        <f t="shared" si="1"/>
        <v>15.757729097663285</v>
      </c>
      <c r="K12">
        <f t="shared" si="1"/>
        <v>23.429328287206104</v>
      </c>
      <c r="L12">
        <f t="shared" si="1"/>
        <v>19.230672375661285</v>
      </c>
      <c r="M12">
        <f t="shared" si="1"/>
        <v>27.012674622128554</v>
      </c>
      <c r="N12">
        <f t="shared" si="1"/>
        <v>33.56264366833026</v>
      </c>
      <c r="O12">
        <f t="shared" si="1"/>
        <v>27.012674622128554</v>
      </c>
      <c r="P12">
        <f t="shared" si="1"/>
        <v>33.56264366833026</v>
      </c>
      <c r="Q12">
        <f>DEGREES(ATAN(Q11/$C$2))</f>
        <v>30.173520029644333</v>
      </c>
      <c r="R12">
        <f t="shared" si="1"/>
        <v>36.520052820516653</v>
      </c>
      <c r="S12">
        <f t="shared" si="1"/>
        <v>41.823354597684386</v>
      </c>
      <c r="T12">
        <f t="shared" si="1"/>
        <v>36.520052820516653</v>
      </c>
      <c r="U12">
        <f t="shared" si="1"/>
        <v>41.823354597684386</v>
      </c>
      <c r="V12">
        <f t="shared" si="1"/>
        <v>39.143986414571046</v>
      </c>
      <c r="W12">
        <f t="shared" si="1"/>
        <v>44.189119095416814</v>
      </c>
      <c r="X12">
        <f t="shared" si="1"/>
        <v>48.409439185850509</v>
      </c>
      <c r="Y12">
        <f t="shared" si="1"/>
        <v>44.189119095416814</v>
      </c>
      <c r="Z12">
        <f t="shared" si="1"/>
        <v>48.409439185850509</v>
      </c>
      <c r="AA12">
        <f t="shared" si="1"/>
        <v>46.301952672578878</v>
      </c>
    </row>
    <row r="13" spans="2:27" x14ac:dyDescent="0.3">
      <c r="B13" s="4" t="s">
        <v>10</v>
      </c>
      <c r="C13">
        <f>90-DEGREES(ATAN(C10/C9))</f>
        <v>26.56505117707799</v>
      </c>
      <c r="D13">
        <f t="shared" ref="D13:AA13" si="2">90-DEGREES(ATAN(D10/D9))</f>
        <v>68.198590513648185</v>
      </c>
      <c r="E13">
        <f t="shared" si="2"/>
        <v>153.43494882292202</v>
      </c>
      <c r="F13">
        <f t="shared" si="2"/>
        <v>111.80140948635182</v>
      </c>
      <c r="G13">
        <f>90-DEGREES(ATAN(G10/G9))</f>
        <v>90</v>
      </c>
      <c r="H13">
        <f t="shared" si="2"/>
        <v>74.054604099077153</v>
      </c>
      <c r="I13">
        <f t="shared" si="2"/>
        <v>79.69515353123397</v>
      </c>
      <c r="J13">
        <f t="shared" si="2"/>
        <v>105.94539590092285</v>
      </c>
      <c r="K13">
        <f t="shared" si="2"/>
        <v>79.69515353123397</v>
      </c>
      <c r="L13">
        <f t="shared" si="2"/>
        <v>90</v>
      </c>
      <c r="M13">
        <f t="shared" si="2"/>
        <v>81.253837737444798</v>
      </c>
      <c r="N13">
        <f t="shared" si="2"/>
        <v>83.290163192243071</v>
      </c>
      <c r="O13">
        <f t="shared" si="2"/>
        <v>98.746162262555202</v>
      </c>
      <c r="P13">
        <f t="shared" si="2"/>
        <v>96.709836807756929</v>
      </c>
      <c r="Q13">
        <f t="shared" si="2"/>
        <v>90</v>
      </c>
      <c r="R13">
        <f t="shared" si="2"/>
        <v>83.990994042505477</v>
      </c>
      <c r="S13">
        <f t="shared" si="2"/>
        <v>85.03025927188969</v>
      </c>
      <c r="T13">
        <f t="shared" si="2"/>
        <v>96.009005957494523</v>
      </c>
      <c r="U13">
        <f t="shared" si="2"/>
        <v>94.96974072811031</v>
      </c>
      <c r="V13">
        <f t="shared" si="2"/>
        <v>90</v>
      </c>
      <c r="W13">
        <f t="shared" si="2"/>
        <v>85.426078740099143</v>
      </c>
      <c r="X13">
        <f t="shared" si="2"/>
        <v>86.05481377096244</v>
      </c>
      <c r="Y13">
        <f t="shared" si="2"/>
        <v>94.573921259900857</v>
      </c>
      <c r="Z13">
        <f t="shared" si="2"/>
        <v>93.94518622903756</v>
      </c>
      <c r="AA13">
        <f t="shared" si="2"/>
        <v>90</v>
      </c>
    </row>
    <row r="14" spans="2:27" x14ac:dyDescent="0.3">
      <c r="B14" s="4" t="s">
        <v>14</v>
      </c>
      <c r="C14">
        <f>SQRT($C$2*$C$2+C11*C11)</f>
        <v>4.3161196564609847</v>
      </c>
      <c r="D14">
        <f t="shared" ref="D14:AA14" si="3">SQRT($C$2*$C$2+D11*D11)</f>
        <v>4.3926706632247718</v>
      </c>
      <c r="E14">
        <f t="shared" si="3"/>
        <v>4.3161196564609847</v>
      </c>
      <c r="F14">
        <f t="shared" si="3"/>
        <v>4.3926706632247718</v>
      </c>
      <c r="G14">
        <f t="shared" si="3"/>
        <v>4.3289721643826722</v>
      </c>
      <c r="H14">
        <f t="shared" si="3"/>
        <v>4.4679102746387178</v>
      </c>
      <c r="I14">
        <f>SQRT($C$2*$C$2+I11*I11)</f>
        <v>4.6863869048790905</v>
      </c>
      <c r="J14">
        <f t="shared" si="3"/>
        <v>4.4679102746387178</v>
      </c>
      <c r="K14">
        <f t="shared" si="3"/>
        <v>4.6863869048790905</v>
      </c>
      <c r="L14">
        <f t="shared" si="3"/>
        <v>4.5541190146942796</v>
      </c>
      <c r="M14">
        <f t="shared" si="3"/>
        <v>4.8265469598415338</v>
      </c>
      <c r="N14">
        <f t="shared" si="3"/>
        <v>5.16031868094296</v>
      </c>
      <c r="O14">
        <f t="shared" si="3"/>
        <v>4.8265469598415338</v>
      </c>
      <c r="P14">
        <f t="shared" si="3"/>
        <v>5.16031868094296</v>
      </c>
      <c r="Q14">
        <f t="shared" si="3"/>
        <v>4.9739320461783549</v>
      </c>
      <c r="R14">
        <f t="shared" si="3"/>
        <v>5.3505970591036744</v>
      </c>
      <c r="S14">
        <f t="shared" si="3"/>
        <v>5.7702301128772628</v>
      </c>
      <c r="T14">
        <f t="shared" si="3"/>
        <v>5.3505970591036744</v>
      </c>
      <c r="U14">
        <f t="shared" si="3"/>
        <v>5.7702301128772628</v>
      </c>
      <c r="V14">
        <f t="shared" si="3"/>
        <v>5.5443665102516446</v>
      </c>
      <c r="W14">
        <f t="shared" si="3"/>
        <v>5.9968510255151601</v>
      </c>
      <c r="X14">
        <f t="shared" si="3"/>
        <v>6.4778254238766131</v>
      </c>
      <c r="Y14">
        <f t="shared" si="3"/>
        <v>5.9968510255151601</v>
      </c>
      <c r="Z14">
        <f t="shared" si="3"/>
        <v>6.4778254238766131</v>
      </c>
      <c r="AA14">
        <f t="shared" si="3"/>
        <v>6.2241465278381742</v>
      </c>
    </row>
    <row r="15" spans="2:27" x14ac:dyDescent="0.3">
      <c r="B15" s="4" t="s">
        <v>15</v>
      </c>
      <c r="C15" s="1">
        <v>42</v>
      </c>
      <c r="D15" s="1">
        <v>42</v>
      </c>
      <c r="E15" s="1">
        <v>42</v>
      </c>
      <c r="F15" s="1">
        <v>42</v>
      </c>
      <c r="G15" s="1">
        <v>42</v>
      </c>
      <c r="H15" s="1">
        <v>39</v>
      </c>
      <c r="I15" s="1">
        <v>32</v>
      </c>
      <c r="J15" s="1">
        <v>39</v>
      </c>
      <c r="K15" s="1">
        <v>32</v>
      </c>
      <c r="L15" s="1">
        <v>34</v>
      </c>
      <c r="M15" s="1">
        <v>26</v>
      </c>
      <c r="N15" s="1">
        <v>20</v>
      </c>
      <c r="O15" s="1">
        <v>26</v>
      </c>
      <c r="P15" s="1">
        <v>20</v>
      </c>
      <c r="Q15" s="1">
        <v>22.5</v>
      </c>
      <c r="R15" s="1">
        <v>16</v>
      </c>
      <c r="S15" s="1">
        <v>10</v>
      </c>
      <c r="T15" s="1">
        <v>16</v>
      </c>
      <c r="U15" s="1">
        <v>10</v>
      </c>
      <c r="V15" s="1">
        <v>12</v>
      </c>
      <c r="W15" s="1">
        <v>6.5</v>
      </c>
      <c r="X15" s="1">
        <v>2.7</v>
      </c>
      <c r="Y15" s="1">
        <v>6.5</v>
      </c>
      <c r="Z15" s="1">
        <v>2.7</v>
      </c>
      <c r="AA15" s="1">
        <v>4</v>
      </c>
    </row>
    <row r="16" spans="2:27" x14ac:dyDescent="0.3">
      <c r="B16" s="4" t="s">
        <v>16</v>
      </c>
      <c r="C16">
        <f>((C15*$C$2*$C$2)/(COS(RADIANS(C12))^3))/$C$5</f>
        <v>254.31000057678625</v>
      </c>
      <c r="D16">
        <f>((D15*$C$2*$C$2)/(COS(RADIANS(D12))^3))/$C$5</f>
        <v>268.08279401444815</v>
      </c>
      <c r="E16">
        <f>((E15*$C$2*$C$2)/(COS(RADIANS(E12))^3))/$C$5</f>
        <v>254.31000057678625</v>
      </c>
      <c r="F16">
        <f>((F15*$C$2*$C$2)/(COS(RADIANS(F12))^3))/$C$5</f>
        <v>268.08279401444815</v>
      </c>
      <c r="G16">
        <f t="shared" ref="G16:AA16" si="4">((G15*$C$2*$C$2)/(COS(RADIANS(G12))^3))/$C$5</f>
        <v>256.58861947275346</v>
      </c>
      <c r="H16">
        <f t="shared" si="4"/>
        <v>261.9459304905011</v>
      </c>
      <c r="I16">
        <f t="shared" si="4"/>
        <v>248.02652043371262</v>
      </c>
      <c r="J16">
        <f t="shared" si="4"/>
        <v>261.9459304905011</v>
      </c>
      <c r="K16">
        <f t="shared" si="4"/>
        <v>248.02652043371262</v>
      </c>
      <c r="L16">
        <f t="shared" si="4"/>
        <v>241.83868072042287</v>
      </c>
      <c r="M16">
        <f t="shared" si="4"/>
        <v>220.14897912606534</v>
      </c>
      <c r="N16">
        <f t="shared" si="4"/>
        <v>206.96327299817503</v>
      </c>
      <c r="O16">
        <f t="shared" si="4"/>
        <v>220.14897912606534</v>
      </c>
      <c r="P16">
        <f t="shared" si="4"/>
        <v>206.96327299817503</v>
      </c>
      <c r="Q16">
        <f t="shared" si="4"/>
        <v>208.50466729990444</v>
      </c>
      <c r="R16">
        <f t="shared" si="4"/>
        <v>184.569715194716</v>
      </c>
      <c r="S16">
        <f t="shared" si="4"/>
        <v>144.68153857742851</v>
      </c>
      <c r="T16">
        <f t="shared" si="4"/>
        <v>184.569715194716</v>
      </c>
      <c r="U16">
        <f t="shared" si="4"/>
        <v>144.68153857742851</v>
      </c>
      <c r="V16">
        <f t="shared" si="4"/>
        <v>154.01774505672972</v>
      </c>
      <c r="W16">
        <f t="shared" si="4"/>
        <v>105.56424769932282</v>
      </c>
      <c r="X16">
        <f t="shared" si="4"/>
        <v>55.269457668758925</v>
      </c>
      <c r="Y16">
        <f t="shared" si="4"/>
        <v>105.56424769932282</v>
      </c>
      <c r="Z16">
        <f t="shared" si="4"/>
        <v>55.269457668758925</v>
      </c>
      <c r="AA16">
        <f t="shared" si="4"/>
        <v>72.632858405025971</v>
      </c>
    </row>
    <row r="21" spans="2:27" x14ac:dyDescent="0.3">
      <c r="C21" s="12" t="s">
        <v>46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2:27" x14ac:dyDescent="0.3"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25</v>
      </c>
      <c r="I22" s="4" t="s">
        <v>26</v>
      </c>
      <c r="J22" s="4" t="s">
        <v>27</v>
      </c>
      <c r="K22" s="4" t="s">
        <v>28</v>
      </c>
      <c r="L22" s="4" t="s">
        <v>29</v>
      </c>
      <c r="M22" s="4" t="s">
        <v>31</v>
      </c>
      <c r="N22" s="4" t="s">
        <v>32</v>
      </c>
      <c r="O22" s="4" t="s">
        <v>33</v>
      </c>
      <c r="P22" s="4" t="s">
        <v>34</v>
      </c>
      <c r="Q22" s="4" t="s">
        <v>35</v>
      </c>
      <c r="R22" s="4" t="s">
        <v>36</v>
      </c>
      <c r="S22" s="4" t="s">
        <v>37</v>
      </c>
      <c r="T22" s="4" t="s">
        <v>38</v>
      </c>
      <c r="U22" s="4" t="s">
        <v>39</v>
      </c>
      <c r="V22" s="4" t="s">
        <v>40</v>
      </c>
      <c r="W22" s="4" t="s">
        <v>41</v>
      </c>
      <c r="X22" s="4" t="s">
        <v>42</v>
      </c>
      <c r="Y22" s="4" t="s">
        <v>43</v>
      </c>
      <c r="Z22" s="4" t="s">
        <v>44</v>
      </c>
      <c r="AA22" s="4" t="s">
        <v>45</v>
      </c>
    </row>
    <row r="23" spans="2:27" x14ac:dyDescent="0.3">
      <c r="B23" s="4" t="s">
        <v>7</v>
      </c>
      <c r="C23">
        <f>1/6</f>
        <v>0.16666666666666666</v>
      </c>
      <c r="D23">
        <f>5/6</f>
        <v>0.83333333333333337</v>
      </c>
      <c r="E23">
        <f>1/6</f>
        <v>0.16666666666666666</v>
      </c>
      <c r="F23">
        <f>5/6</f>
        <v>0.83333333333333337</v>
      </c>
      <c r="G23">
        <v>0.5</v>
      </c>
      <c r="H23" s="3">
        <f>1+1/6</f>
        <v>1.1666666666666667</v>
      </c>
      <c r="I23" s="9">
        <f>H23+2/3</f>
        <v>1.8333333333333335</v>
      </c>
      <c r="J23" s="9">
        <f>H23</f>
        <v>1.1666666666666667</v>
      </c>
      <c r="K23" s="9">
        <f>I23</f>
        <v>1.8333333333333335</v>
      </c>
      <c r="L23" s="3">
        <f>3/2</f>
        <v>1.5</v>
      </c>
      <c r="M23">
        <f>2+1/6</f>
        <v>2.1666666666666665</v>
      </c>
      <c r="N23">
        <f>M23+2/3</f>
        <v>2.833333333333333</v>
      </c>
      <c r="O23">
        <f>M23</f>
        <v>2.1666666666666665</v>
      </c>
      <c r="P23">
        <f>N23</f>
        <v>2.833333333333333</v>
      </c>
      <c r="Q23">
        <f>5/2</f>
        <v>2.5</v>
      </c>
      <c r="R23">
        <f>3+1/6</f>
        <v>3.1666666666666665</v>
      </c>
      <c r="S23">
        <f>R23+2/3</f>
        <v>3.833333333333333</v>
      </c>
      <c r="T23">
        <f>R23</f>
        <v>3.1666666666666665</v>
      </c>
      <c r="U23">
        <f>S23</f>
        <v>3.833333333333333</v>
      </c>
      <c r="V23">
        <f>7/2</f>
        <v>3.5</v>
      </c>
      <c r="W23">
        <f>4+1/6</f>
        <v>4.166666666666667</v>
      </c>
      <c r="X23">
        <f>W23+2/3</f>
        <v>4.8333333333333339</v>
      </c>
      <c r="Y23">
        <f>W23</f>
        <v>4.166666666666667</v>
      </c>
      <c r="Z23">
        <f>X23</f>
        <v>4.8333333333333339</v>
      </c>
      <c r="AA23">
        <f>9/2</f>
        <v>4.5</v>
      </c>
    </row>
    <row r="24" spans="2:27" x14ac:dyDescent="0.3">
      <c r="B24" s="4" t="s">
        <v>8</v>
      </c>
      <c r="C24">
        <f>-11/3</f>
        <v>-3.6666666666666665</v>
      </c>
      <c r="D24">
        <f>-11/3</f>
        <v>-3.6666666666666665</v>
      </c>
      <c r="E24">
        <f>-13/3</f>
        <v>-4.333333333333333</v>
      </c>
      <c r="F24">
        <f>-13/3</f>
        <v>-4.333333333333333</v>
      </c>
      <c r="G24">
        <v>-4</v>
      </c>
      <c r="H24">
        <f>-11/3</f>
        <v>-3.6666666666666665</v>
      </c>
      <c r="I24">
        <f>-11/3</f>
        <v>-3.6666666666666665</v>
      </c>
      <c r="J24">
        <f>-13/3</f>
        <v>-4.333333333333333</v>
      </c>
      <c r="K24">
        <f>-13/3</f>
        <v>-4.333333333333333</v>
      </c>
      <c r="L24">
        <v>-4</v>
      </c>
      <c r="M24">
        <f t="shared" ref="M24:N24" si="5">-11/3</f>
        <v>-3.6666666666666665</v>
      </c>
      <c r="N24">
        <f t="shared" si="5"/>
        <v>-3.6666666666666665</v>
      </c>
      <c r="O24">
        <f t="shared" ref="O24:P24" si="6">-13/3</f>
        <v>-4.333333333333333</v>
      </c>
      <c r="P24">
        <f t="shared" si="6"/>
        <v>-4.333333333333333</v>
      </c>
      <c r="Q24">
        <v>-4</v>
      </c>
      <c r="R24">
        <f t="shared" ref="R24:X24" si="7">-11/3</f>
        <v>-3.6666666666666665</v>
      </c>
      <c r="S24">
        <f t="shared" si="7"/>
        <v>-3.6666666666666665</v>
      </c>
      <c r="T24">
        <f t="shared" ref="T24:U24" si="8">-13/3</f>
        <v>-4.333333333333333</v>
      </c>
      <c r="U24">
        <f t="shared" si="8"/>
        <v>-4.333333333333333</v>
      </c>
      <c r="V24">
        <v>-4</v>
      </c>
      <c r="W24">
        <f t="shared" si="7"/>
        <v>-3.6666666666666665</v>
      </c>
      <c r="X24">
        <f t="shared" si="7"/>
        <v>-3.6666666666666665</v>
      </c>
      <c r="Y24">
        <f t="shared" ref="Y24:Z24" si="9">-13/3</f>
        <v>-4.333333333333333</v>
      </c>
      <c r="Z24">
        <f t="shared" si="9"/>
        <v>-4.333333333333333</v>
      </c>
      <c r="AA24">
        <v>-4</v>
      </c>
    </row>
    <row r="25" spans="2:27" x14ac:dyDescent="0.3">
      <c r="B25" s="4" t="s">
        <v>11</v>
      </c>
      <c r="C25">
        <f>SQRT(C23*C23+C24*C24)</f>
        <v>3.6704525909242065</v>
      </c>
      <c r="D25">
        <f t="shared" ref="D25" si="10">SQRT(D23*D23+D24*D24)</f>
        <v>3.7601713908928258</v>
      </c>
      <c r="E25">
        <f>SQRT(E23*E23+E24*E24)</f>
        <v>4.3365372770858954</v>
      </c>
      <c r="F25">
        <f t="shared" ref="F25" si="11">SQRT(F23*F23+F24*F24)</f>
        <v>4.4127340982912413</v>
      </c>
      <c r="G25">
        <f t="shared" ref="G25" si="12">SQRT(G23*G23+G24*G24)</f>
        <v>4.0311288741492746</v>
      </c>
      <c r="H25">
        <f>SQRT(H23*H23+H24*H24)</f>
        <v>3.8477987935383982</v>
      </c>
      <c r="I25">
        <f>SQRT(I23*I23+I24*I24)</f>
        <v>4.0994579587496141</v>
      </c>
      <c r="J25">
        <f t="shared" ref="J25" si="13">SQRT(J23*J23+J24*J24)</f>
        <v>4.487637339278753</v>
      </c>
      <c r="K25">
        <f t="shared" ref="K25" si="14">SQRT(K23*K23+K24*K24)</f>
        <v>4.7051980711643679</v>
      </c>
      <c r="L25">
        <f t="shared" ref="L25" si="15">SQRT(L23*L23+L24*L24)</f>
        <v>4.2720018726587652</v>
      </c>
      <c r="M25">
        <f t="shared" ref="M25" si="16">SQRT(M23*M23+M24*M24)</f>
        <v>4.2589774463935459</v>
      </c>
      <c r="N25">
        <f t="shared" ref="N25" si="17">SQRT(N23*N23+N24*N24)</f>
        <v>4.6338129248192814</v>
      </c>
      <c r="O25">
        <f t="shared" ref="O25" si="18">SQRT(O23*O23+O24*O24)</f>
        <v>4.8448139512495443</v>
      </c>
      <c r="P25">
        <f t="shared" ref="P25" si="19">SQRT(P23*P23+P24*P24)</f>
        <v>5.1774081890030219</v>
      </c>
      <c r="Q25">
        <f t="shared" ref="Q25" si="20">SQRT(Q23*Q23+Q24*Q24)</f>
        <v>4.7169905660283016</v>
      </c>
      <c r="R25">
        <f t="shared" ref="R25" si="21">SQRT(R23*R23+R24*R24)</f>
        <v>4.8448139512495443</v>
      </c>
      <c r="S25">
        <f t="shared" ref="S25" si="22">SQRT(S23*S23+S24*S24)</f>
        <v>5.3046101542798496</v>
      </c>
      <c r="T25">
        <f t="shared" ref="T25" si="23">SQRT(T23*T23+T24*T24)</f>
        <v>5.3670807293682055</v>
      </c>
      <c r="U25">
        <f t="shared" ref="U25" si="24">SQRT(U23*U23+U24*U24)</f>
        <v>5.7855183192365933</v>
      </c>
      <c r="V25">
        <f t="shared" ref="V25" si="25">SQRT(V23*V23+V24*V24)</f>
        <v>5.315072906367325</v>
      </c>
      <c r="W25">
        <f t="shared" ref="W25" si="26">SQRT(W23*W23+W24*W24)</f>
        <v>5.5502752684489041</v>
      </c>
      <c r="X25">
        <f t="shared" ref="X25" si="27">SQRT(X23*X23+X24*X24)</f>
        <v>6.0667582410670988</v>
      </c>
      <c r="Y25">
        <f t="shared" ref="Y25" si="28">SQRT(Y23*Y23+Y24*Y24)</f>
        <v>6.0115629322904773</v>
      </c>
      <c r="Z25">
        <f t="shared" ref="Z25" si="29">SQRT(Z23*Z23+Z24*Z24)</f>
        <v>6.4914473647168158</v>
      </c>
      <c r="AA25">
        <f t="shared" ref="AA25" si="30">SQRT(AA23*AA23+AA24*AA24)</f>
        <v>6.0207972893961479</v>
      </c>
    </row>
    <row r="26" spans="2:27" x14ac:dyDescent="0.3">
      <c r="B26" s="4" t="s">
        <v>9</v>
      </c>
      <c r="C26">
        <f>DEGREES(ATAN(C25/$C$2))</f>
        <v>40.483860120298409</v>
      </c>
      <c r="D26">
        <f t="shared" ref="D26" si="31">DEGREES(ATAN(D25/$C$2))</f>
        <v>41.168347190258515</v>
      </c>
      <c r="E26">
        <f t="shared" ref="E26" si="32">DEGREES(ATAN(E25/$C$2))</f>
        <v>45.242391043517586</v>
      </c>
      <c r="F26">
        <f t="shared" ref="F26" si="33">DEGREES(ATAN(F25/$C$2))</f>
        <v>45.741308932602657</v>
      </c>
      <c r="G26">
        <f t="shared" ref="G26" si="34">DEGREES(ATAN(G25/$C$2))</f>
        <v>43.151530736287256</v>
      </c>
      <c r="H26">
        <f t="shared" ref="H26" si="35">DEGREES(ATAN(H25/$C$2))</f>
        <v>41.823354597684386</v>
      </c>
      <c r="I26">
        <f t="shared" ref="I26" si="36">DEGREES(ATAN(I25/$C$2))</f>
        <v>43.632289122378261</v>
      </c>
      <c r="J26">
        <f t="shared" ref="J26" si="37">DEGREES(ATAN(J25/$C$2))</f>
        <v>46.22321777643014</v>
      </c>
      <c r="K26">
        <f t="shared" ref="K26" si="38">DEGREES(ATAN(K25/$C$2))</f>
        <v>47.576344245297648</v>
      </c>
      <c r="L26">
        <f t="shared" ref="L26" si="39">DEGREES(ATAN(L25/$C$2))</f>
        <v>44.812859487176048</v>
      </c>
      <c r="M26">
        <f t="shared" ref="M26" si="40">DEGREES(ATAN(M25/$C$2))</f>
        <v>44.725387617456832</v>
      </c>
      <c r="N26">
        <f t="shared" ref="N26" si="41">DEGREES(ATAN(N25/$C$2))</f>
        <v>47.139867756729892</v>
      </c>
      <c r="O26">
        <f t="shared" ref="O26" si="42">DEGREES(ATAN(O25/$C$2))</f>
        <v>48.409439185850502</v>
      </c>
      <c r="P26">
        <f t="shared" ref="P26" si="43">DEGREES(ATAN(P25/$C$2))</f>
        <v>50.289304328636597</v>
      </c>
      <c r="Q26">
        <f>DEGREES(ATAN(Q25/$C$2))</f>
        <v>47.647755869539637</v>
      </c>
      <c r="R26">
        <f t="shared" ref="R26" si="44">DEGREES(ATAN(R25/$C$2))</f>
        <v>48.409439185850502</v>
      </c>
      <c r="S26">
        <f t="shared" ref="S26" si="45">DEGREES(ATAN(S25/$C$2))</f>
        <v>50.971234387041122</v>
      </c>
      <c r="T26">
        <f t="shared" ref="T26" si="46">DEGREES(ATAN(T25/$C$2))</f>
        <v>51.298975754395748</v>
      </c>
      <c r="U26">
        <f t="shared" ref="U26" si="47">DEGREES(ATAN(U25/$C$2))</f>
        <v>53.378974883128656</v>
      </c>
      <c r="V26">
        <f t="shared" ref="V26" si="48">DEGREES(ATAN(V25/$C$2))</f>
        <v>51.026450420191644</v>
      </c>
      <c r="W26">
        <f t="shared" ref="W26" si="49">DEGREES(ATAN(W25/$C$2))</f>
        <v>52.233754501667327</v>
      </c>
      <c r="X26">
        <f t="shared" ref="X26" si="50">DEGREES(ATAN(X25/$C$2))</f>
        <v>54.671729015867442</v>
      </c>
      <c r="Y26">
        <f t="shared" ref="Y26" si="51">DEGREES(ATAN(Y25/$C$2))</f>
        <v>54.424307018545328</v>
      </c>
      <c r="Z26">
        <f t="shared" ref="Z26" si="52">DEGREES(ATAN(Z25/$C$2))</f>
        <v>56.479108454062946</v>
      </c>
      <c r="AA26">
        <f t="shared" ref="AA26" si="53">DEGREES(ATAN(AA25/$C$2))</f>
        <v>54.465910934583995</v>
      </c>
    </row>
    <row r="27" spans="2:27" x14ac:dyDescent="0.3">
      <c r="B27" s="4" t="s">
        <v>10</v>
      </c>
      <c r="C27">
        <f>90-DEGREES(ATAN(C24/C23))</f>
        <v>177.39743779750017</v>
      </c>
      <c r="D27">
        <f t="shared" ref="D27:F27" si="54">90-DEGREES(ATAN(D24/D23))</f>
        <v>167.19573393471325</v>
      </c>
      <c r="E27">
        <f t="shared" si="54"/>
        <v>177.79740183823418</v>
      </c>
      <c r="F27">
        <f t="shared" si="54"/>
        <v>169.11447294534128</v>
      </c>
      <c r="G27">
        <f>90-DEGREES(ATAN(G24/G23))</f>
        <v>172.8749836510982</v>
      </c>
      <c r="H27">
        <f t="shared" ref="H27:AA27" si="55">90-DEGREES(ATAN(H24/H23))</f>
        <v>162.34987578006988</v>
      </c>
      <c r="I27">
        <f t="shared" si="55"/>
        <v>153.43494882292202</v>
      </c>
      <c r="J27">
        <f t="shared" si="55"/>
        <v>164.9315118405078</v>
      </c>
      <c r="K27">
        <f t="shared" si="55"/>
        <v>157.06789956241022</v>
      </c>
      <c r="L27">
        <f t="shared" si="55"/>
        <v>159.44395478041653</v>
      </c>
      <c r="M27">
        <f t="shared" si="55"/>
        <v>149.42077312751098</v>
      </c>
      <c r="N27">
        <f t="shared" si="55"/>
        <v>142.30575953331083</v>
      </c>
      <c r="O27">
        <f t="shared" si="55"/>
        <v>153.43494882292202</v>
      </c>
      <c r="P27">
        <f t="shared" si="55"/>
        <v>146.82148834060726</v>
      </c>
      <c r="Q27">
        <f t="shared" si="55"/>
        <v>147.99461679191648</v>
      </c>
      <c r="R27">
        <f t="shared" si="55"/>
        <v>139.18491612511843</v>
      </c>
      <c r="S27">
        <f t="shared" si="55"/>
        <v>133.72696997994331</v>
      </c>
      <c r="T27">
        <f t="shared" si="55"/>
        <v>143.84181456019166</v>
      </c>
      <c r="U27">
        <f t="shared" si="55"/>
        <v>138.50353164478446</v>
      </c>
      <c r="V27">
        <f t="shared" si="55"/>
        <v>138.81407483429035</v>
      </c>
      <c r="W27">
        <f t="shared" si="55"/>
        <v>131.34777721969368</v>
      </c>
      <c r="X27">
        <f t="shared" si="55"/>
        <v>127.18470645323312</v>
      </c>
      <c r="Y27">
        <f t="shared" si="55"/>
        <v>136.12330271407541</v>
      </c>
      <c r="Z27">
        <f t="shared" si="55"/>
        <v>131.87786953788429</v>
      </c>
      <c r="AA27">
        <f t="shared" si="55"/>
        <v>131.63353933657021</v>
      </c>
    </row>
    <row r="28" spans="2:27" x14ac:dyDescent="0.3">
      <c r="B28" s="4" t="s">
        <v>14</v>
      </c>
      <c r="C28">
        <f>SQRT($C$2*$C$2+C25*C25)</f>
        <v>5.6535141480518307</v>
      </c>
      <c r="D28">
        <f t="shared" ref="D28:H28" si="56">SQRT($C$2*$C$2+D25*D25)</f>
        <v>5.712170243339119</v>
      </c>
      <c r="E28">
        <f t="shared" si="56"/>
        <v>6.1070087240444932</v>
      </c>
      <c r="F28">
        <f t="shared" si="56"/>
        <v>6.1613490586252464</v>
      </c>
      <c r="G28">
        <f t="shared" si="56"/>
        <v>5.8940648113165501</v>
      </c>
      <c r="H28">
        <f t="shared" si="56"/>
        <v>5.7702301128772628</v>
      </c>
      <c r="I28">
        <f>SQRT($C$2*$C$2+I25*I25)</f>
        <v>5.9410062746605101</v>
      </c>
      <c r="J28">
        <f t="shared" ref="J28:AA28" si="57">SQRT($C$2*$C$2+J25*J25)</f>
        <v>6.2152143075592239</v>
      </c>
      <c r="K28">
        <f t="shared" si="57"/>
        <v>6.3740794542340691</v>
      </c>
      <c r="L28">
        <f t="shared" si="57"/>
        <v>6.0613529842766951</v>
      </c>
      <c r="M28">
        <f t="shared" si="57"/>
        <v>6.0521805069651453</v>
      </c>
      <c r="N28">
        <f t="shared" si="57"/>
        <v>6.3215680192672314</v>
      </c>
      <c r="O28">
        <f t="shared" si="57"/>
        <v>6.4778254238766131</v>
      </c>
      <c r="P28">
        <f t="shared" si="57"/>
        <v>6.7301972894972071</v>
      </c>
      <c r="Q28">
        <f t="shared" si="57"/>
        <v>6.382789358893179</v>
      </c>
      <c r="R28">
        <f t="shared" si="57"/>
        <v>6.4778254238766131</v>
      </c>
      <c r="S28">
        <f t="shared" si="57"/>
        <v>6.8285349006129339</v>
      </c>
      <c r="T28">
        <f t="shared" si="57"/>
        <v>6.8771764231809227</v>
      </c>
      <c r="U28">
        <f t="shared" si="57"/>
        <v>7.2084826574128771</v>
      </c>
      <c r="V28">
        <f t="shared" si="57"/>
        <v>6.8366658540548846</v>
      </c>
      <c r="W28">
        <f t="shared" si="57"/>
        <v>7.0210793725434808</v>
      </c>
      <c r="X28">
        <f t="shared" si="57"/>
        <v>7.4360981405274336</v>
      </c>
      <c r="Y28">
        <f t="shared" si="57"/>
        <v>7.3911358321227514</v>
      </c>
      <c r="Z28">
        <f t="shared" si="57"/>
        <v>7.7864554765881051</v>
      </c>
      <c r="AA28">
        <f t="shared" si="57"/>
        <v>7.3986485252375651</v>
      </c>
    </row>
    <row r="29" spans="2:27" x14ac:dyDescent="0.3">
      <c r="B29" s="4" t="s">
        <v>15</v>
      </c>
      <c r="C29" s="1">
        <v>21</v>
      </c>
      <c r="D29" s="1">
        <v>21</v>
      </c>
      <c r="E29" s="1">
        <v>21</v>
      </c>
      <c r="F29" s="1">
        <v>21</v>
      </c>
      <c r="G29" s="1">
        <v>21</v>
      </c>
      <c r="H29" s="1">
        <v>21</v>
      </c>
      <c r="I29" s="1">
        <v>19</v>
      </c>
      <c r="J29" s="1">
        <v>21</v>
      </c>
      <c r="K29" s="1">
        <v>19</v>
      </c>
      <c r="L29" s="1">
        <v>20</v>
      </c>
      <c r="M29" s="1">
        <v>18</v>
      </c>
      <c r="N29" s="1">
        <v>15</v>
      </c>
      <c r="O29" s="1">
        <v>18</v>
      </c>
      <c r="P29" s="1">
        <v>15</v>
      </c>
      <c r="Q29" s="1">
        <v>16.5</v>
      </c>
      <c r="R29" s="1">
        <v>14</v>
      </c>
      <c r="S29" s="1">
        <v>10</v>
      </c>
      <c r="T29" s="1">
        <v>14</v>
      </c>
      <c r="U29" s="1">
        <v>10</v>
      </c>
      <c r="V29" s="1">
        <v>12</v>
      </c>
      <c r="W29" s="1">
        <v>8.4</v>
      </c>
      <c r="X29" s="1">
        <v>4.9000000000000004</v>
      </c>
      <c r="Y29" s="1">
        <v>8.4</v>
      </c>
      <c r="Z29" s="1">
        <v>4.9000000000000004</v>
      </c>
      <c r="AA29" s="1">
        <v>5.5</v>
      </c>
    </row>
    <row r="30" spans="2:27" x14ac:dyDescent="0.3">
      <c r="B30" s="4" t="s">
        <v>16</v>
      </c>
      <c r="C30">
        <f>C29*$C$2*$C$2/(COS(RADIANS(C26)^3))/$C$5</f>
        <v>133.98607538488861</v>
      </c>
      <c r="D30">
        <f t="shared" ref="D30" si="58">D29*$C$2*$C$2/(COS(RADIANS(D26)^3))/$C$5</f>
        <v>134.91219928289013</v>
      </c>
      <c r="E30">
        <f t="shared" ref="E30" si="59">E29*$C$2*$C$2/(COS(RADIANS(E26)^3))/$C$5</f>
        <v>142.68242128554027</v>
      </c>
      <c r="F30">
        <f t="shared" ref="F30" si="60">F29*$C$2*$C$2/(COS(RADIANS(F26)^3))/$C$5</f>
        <v>143.97371490837946</v>
      </c>
      <c r="G30">
        <f t="shared" ref="G30" si="61">G29*$C$2*$C$2/(COS(RADIANS(G26)^3))/$C$5</f>
        <v>138.15072878820678</v>
      </c>
      <c r="H30">
        <f t="shared" ref="H30" si="62">H29*$C$2*$C$2/(COS(RADIANS(H26)^3))/$C$5</f>
        <v>135.88495436802555</v>
      </c>
      <c r="I30">
        <f t="shared" ref="I30" si="63">I29*$C$2*$C$2/(COS(RADIANS(I26)^3))/$C$5</f>
        <v>125.83363793618214</v>
      </c>
      <c r="J30">
        <f t="shared" ref="J30" si="64">J29*$C$2*$C$2/(COS(RADIANS(J26)^3))/$C$5</f>
        <v>145.31012596063147</v>
      </c>
      <c r="K30">
        <f t="shared" ref="K30" si="65">K29*$C$2*$C$2/(COS(RADIANS(K26)^3))/$C$5</f>
        <v>135.34447028114192</v>
      </c>
      <c r="L30">
        <f t="shared" ref="L30" si="66">L29*$C$2*$C$2/(COS(RADIANS(L26)^3))/$C$5</f>
        <v>134.89598719038798</v>
      </c>
      <c r="M30">
        <f t="shared" ref="M30" si="67">M29*$C$2*$C$2/(COS(RADIANS(M26)^3))/$C$5</f>
        <v>121.23104398441696</v>
      </c>
      <c r="N30">
        <f t="shared" ref="N30" si="68">N29*$C$2*$C$2/(COS(RADIANS(N26)^3))/$C$5</f>
        <v>105.79908319385697</v>
      </c>
      <c r="O30">
        <f t="shared" ref="O30" si="69">O29*$C$2*$C$2/(COS(RADIANS(O26)^3))/$C$5</f>
        <v>130.86358505677492</v>
      </c>
      <c r="P30">
        <f t="shared" ref="P30" si="70">P29*$C$2*$C$2/(COS(RADIANS(P26)^3))/$C$5</f>
        <v>115.14661581856674</v>
      </c>
      <c r="Q30">
        <f>Q29*$C$2*$C$2/(COS(RADIANS(Q26)^3))/$C$5</f>
        <v>117.7323150604991</v>
      </c>
      <c r="R30">
        <f t="shared" ref="R30" si="71">R29*$C$2*$C$2/(COS(RADIANS(R26)^3))/$C$5</f>
        <v>101.78278837749163</v>
      </c>
      <c r="S30">
        <f t="shared" ref="S30" si="72">S29*$C$2*$C$2/(COS(RADIANS(S26)^3))/$C$5</f>
        <v>78.552004663998773</v>
      </c>
      <c r="T30">
        <f t="shared" ref="T30" si="73">T29*$C$2*$C$2/(COS(RADIANS(T26)^3))/$C$5</f>
        <v>111.27484191712774</v>
      </c>
      <c r="U30">
        <f t="shared" ref="U30" si="74">U29*$C$2*$C$2/(COS(RADIANS(U26)^3))/$C$5</f>
        <v>86.71129580055586</v>
      </c>
      <c r="V30">
        <f t="shared" ref="V30" si="75">V29*$C$2*$C$2/(COS(RADIANS(V26)^3))/$C$5</f>
        <v>94.446374026206215</v>
      </c>
      <c r="W30">
        <f t="shared" ref="W30" si="76">W29*$C$2*$C$2/(COS(RADIANS(W26)^3))/$C$5</f>
        <v>69.234601947091932</v>
      </c>
      <c r="X30">
        <f t="shared" ref="X30" si="77">X29*$C$2*$C$2/(COS(RADIANS(X26)^3))/$C$5</f>
        <v>45.43348068976551</v>
      </c>
      <c r="Y30">
        <f t="shared" ref="Y30" si="78">Y29*$C$2*$C$2/(COS(RADIANS(Y26)^3))/$C$5</f>
        <v>76.824612415223044</v>
      </c>
      <c r="Z30">
        <f t="shared" ref="Z30" si="79">Z29*$C$2*$C$2/(COS(RADIANS(Z26)^3))/$C$5</f>
        <v>50.998025145112727</v>
      </c>
      <c r="AA30">
        <f t="shared" ref="AA30" si="80">AA29*$C$2*$C$2/(COS(RADIANS(AA26)^3))/$C$5</f>
        <v>50.416434971186391</v>
      </c>
    </row>
    <row r="35" spans="3:19" x14ac:dyDescent="0.3">
      <c r="C35" s="10" t="s">
        <v>23</v>
      </c>
      <c r="D35" s="10"/>
      <c r="E35" s="10"/>
      <c r="F35" s="10"/>
      <c r="J35" s="12" t="s">
        <v>30</v>
      </c>
      <c r="K35" s="12"/>
      <c r="L35" s="12"/>
      <c r="M35" s="12"/>
      <c r="N35" s="12"/>
      <c r="O35" s="12"/>
      <c r="P35" s="12"/>
      <c r="Q35" s="12"/>
      <c r="R35" s="12"/>
      <c r="S35" s="12"/>
    </row>
    <row r="36" spans="3:19" x14ac:dyDescent="0.3">
      <c r="C36" s="7"/>
      <c r="D36" s="7"/>
      <c r="E36" s="7"/>
      <c r="F36" s="7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3:19" ht="28.8" x14ac:dyDescent="0.3">
      <c r="C37" s="6" t="s">
        <v>20</v>
      </c>
      <c r="D37" s="6" t="s">
        <v>21</v>
      </c>
      <c r="E37" s="6" t="s">
        <v>22</v>
      </c>
      <c r="F37" s="8" t="s">
        <v>19</v>
      </c>
    </row>
    <row r="38" spans="3:19" x14ac:dyDescent="0.3">
      <c r="C38" s="7">
        <f>C16</f>
        <v>254.31000057678625</v>
      </c>
      <c r="D38" s="7">
        <v>262</v>
      </c>
      <c r="E38" s="7">
        <f>C38-D38</f>
        <v>-7.6899994232137487</v>
      </c>
      <c r="F38" s="11">
        <f>SQRT(SUMSQ(E38:E42)/COUNTA(E38:E42))</f>
        <v>6.6566656444969672</v>
      </c>
    </row>
    <row r="39" spans="3:19" x14ac:dyDescent="0.3">
      <c r="C39" s="7">
        <f>D16</f>
        <v>268.08279401444815</v>
      </c>
      <c r="D39" s="7">
        <v>262</v>
      </c>
      <c r="E39" s="7">
        <f>C39-D39</f>
        <v>6.0827940144481545</v>
      </c>
      <c r="F39" s="11"/>
    </row>
    <row r="40" spans="3:19" x14ac:dyDescent="0.3">
      <c r="C40" s="7">
        <f>E16</f>
        <v>254.31000057678625</v>
      </c>
      <c r="D40" s="7">
        <v>262</v>
      </c>
      <c r="E40" s="7">
        <f>C40-D40</f>
        <v>-7.6899994232137487</v>
      </c>
      <c r="F40" s="11"/>
    </row>
    <row r="41" spans="3:19" x14ac:dyDescent="0.3">
      <c r="C41" s="7">
        <f>F16</f>
        <v>268.08279401444815</v>
      </c>
      <c r="D41" s="7">
        <v>262</v>
      </c>
      <c r="E41" s="7">
        <f>C41-D41</f>
        <v>6.0827940144481545</v>
      </c>
      <c r="F41" s="11"/>
    </row>
    <row r="42" spans="3:19" x14ac:dyDescent="0.3">
      <c r="C42" s="7">
        <f>G16</f>
        <v>256.58861947275346</v>
      </c>
      <c r="D42" s="7">
        <v>262</v>
      </c>
      <c r="E42" s="7">
        <f>C42-D42</f>
        <v>-5.4113805272465356</v>
      </c>
      <c r="F42" s="11"/>
    </row>
  </sheetData>
  <mergeCells count="6">
    <mergeCell ref="C35:F35"/>
    <mergeCell ref="F38:F42"/>
    <mergeCell ref="J35:S36"/>
    <mergeCell ref="C7:AA7"/>
    <mergeCell ref="B1:C1"/>
    <mergeCell ref="C21:AA21"/>
  </mergeCells>
  <phoneticPr fontId="4" type="noConversion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</dc:creator>
  <cp:lastModifiedBy>Patricia Tíscar</cp:lastModifiedBy>
  <dcterms:created xsi:type="dcterms:W3CDTF">2020-09-19T05:39:17Z</dcterms:created>
  <dcterms:modified xsi:type="dcterms:W3CDTF">2020-09-24T10:00:03Z</dcterms:modified>
</cp:coreProperties>
</file>