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rge\OneDrive\Escritorio\ISABIAL\Proyecto Tumores Hipofisários\Proyecto FIS\Ensayos funcionales línea AtT-20\Genes de estudio\ELISA ACTH\"/>
    </mc:Choice>
  </mc:AlternateContent>
  <xr:revisionPtr revIDLastSave="0" documentId="13_ncr:1_{AD9A2F0E-C4B8-4319-B053-7CEAACDD857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0" sheetId="2" r:id="rId1"/>
    <sheet name="Análisis ELISA ACTH" sheetId="3" r:id="rId2"/>
  </sheets>
  <definedNames>
    <definedName name="solver_adj" localSheetId="1" hidden="1">'Análisis ELISA ACTH'!$S$16:$S$19</definedName>
    <definedName name="solver_cvg" localSheetId="1" hidden="1">"0.0001"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lhs1" localSheetId="1" hidden="1">'Análisis ELISA ACTH'!$S$17</definedName>
    <definedName name="solver_lhs2" localSheetId="1" hidden="1">'Análisis ELISA ACTH'!$S$18</definedName>
    <definedName name="solver_lhs3" localSheetId="1" hidden="1">'Análisis ELISA ACTH'!$S$19</definedName>
    <definedName name="solver_mip" localSheetId="1" hidden="1">2147483647</definedName>
    <definedName name="solver_mni" localSheetId="1" hidden="1">30</definedName>
    <definedName name="solver_mrt" localSheetId="1" hidden="1">"0.075"</definedName>
    <definedName name="solver_msl" localSheetId="1" hidden="1">2</definedName>
    <definedName name="solver_neg" localSheetId="1" hidden="1">2</definedName>
    <definedName name="solver_nod" localSheetId="1" hidden="1">2147483647</definedName>
    <definedName name="solver_num" localSheetId="1" hidden="1">3</definedName>
    <definedName name="solver_nwt" localSheetId="1" hidden="1">1</definedName>
    <definedName name="solver_opt" localSheetId="1" hidden="1">'Análisis ELISA ACTH'!$U$24</definedName>
    <definedName name="solver_pre" localSheetId="1" hidden="1">"0.000001"</definedName>
    <definedName name="solver_rbv" localSheetId="1" hidden="1">1</definedName>
    <definedName name="solver_rel1" localSheetId="1" hidden="1">3</definedName>
    <definedName name="solver_rel2" localSheetId="1" hidden="1">3</definedName>
    <definedName name="solver_rel3" localSheetId="1" hidden="1">3</definedName>
    <definedName name="solver_rhs1" localSheetId="1" hidden="1">0</definedName>
    <definedName name="solver_rhs2" localSheetId="1" hidden="1">0</definedName>
    <definedName name="solver_rhs3" localSheetId="1" hidden="1">0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2</definedName>
    <definedName name="solver_val" localSheetId="1" hidden="1">0</definedName>
    <definedName name="solver_ver" localSheetId="1" hidden="1">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7" i="3" l="1"/>
  <c r="T18" i="3"/>
  <c r="T19" i="3"/>
  <c r="T20" i="3"/>
  <c r="T21" i="3"/>
  <c r="T22" i="3"/>
  <c r="T23" i="3"/>
  <c r="T16" i="3"/>
  <c r="C16" i="3"/>
  <c r="I16" i="3" s="1"/>
  <c r="B16" i="3"/>
  <c r="F16" i="3"/>
  <c r="F17" i="3"/>
  <c r="F18" i="3"/>
  <c r="F19" i="3"/>
  <c r="F20" i="3"/>
  <c r="F21" i="3"/>
  <c r="F22" i="3"/>
  <c r="F23" i="3"/>
  <c r="E17" i="3"/>
  <c r="E18" i="3"/>
  <c r="K18" i="3" s="1"/>
  <c r="E19" i="3"/>
  <c r="K19" i="3" s="1"/>
  <c r="E20" i="3"/>
  <c r="E21" i="3"/>
  <c r="E22" i="3"/>
  <c r="E23" i="3"/>
  <c r="E16" i="3"/>
  <c r="D17" i="3"/>
  <c r="D18" i="3"/>
  <c r="D19" i="3"/>
  <c r="D20" i="3"/>
  <c r="D21" i="3"/>
  <c r="D22" i="3"/>
  <c r="J22" i="3" s="1"/>
  <c r="D23" i="3"/>
  <c r="J23" i="3" s="1"/>
  <c r="D16" i="3"/>
  <c r="C17" i="3"/>
  <c r="C18" i="3"/>
  <c r="C19" i="3"/>
  <c r="C20" i="3"/>
  <c r="C21" i="3"/>
  <c r="C22" i="3"/>
  <c r="C23" i="3"/>
  <c r="B17" i="3"/>
  <c r="B18" i="3"/>
  <c r="B19" i="3"/>
  <c r="H19" i="3" s="1"/>
  <c r="B20" i="3"/>
  <c r="H20" i="3" s="1"/>
  <c r="B21" i="3"/>
  <c r="B22" i="3"/>
  <c r="B23" i="3"/>
  <c r="A17" i="3"/>
  <c r="A18" i="3"/>
  <c r="A19" i="3"/>
  <c r="A20" i="3"/>
  <c r="A21" i="3"/>
  <c r="A22" i="3"/>
  <c r="A23" i="3"/>
  <c r="K25" i="3" s="1"/>
  <c r="A16" i="3"/>
  <c r="L22" i="3" l="1"/>
  <c r="H17" i="3"/>
  <c r="H18" i="3"/>
  <c r="K17" i="3"/>
  <c r="B54" i="3" s="1"/>
  <c r="J20" i="3"/>
  <c r="B49" i="3" s="1"/>
  <c r="I23" i="3"/>
  <c r="L21" i="3"/>
  <c r="B66" i="3" s="1"/>
  <c r="I21" i="3"/>
  <c r="B42" i="3" s="1"/>
  <c r="L20" i="3"/>
  <c r="B65" i="3" s="1"/>
  <c r="G17" i="3"/>
  <c r="O17" i="3" s="1"/>
  <c r="U17" i="3" s="1"/>
  <c r="I18" i="3"/>
  <c r="B39" i="3" s="1"/>
  <c r="G19" i="3"/>
  <c r="O19" i="3" s="1"/>
  <c r="U19" i="3" s="1"/>
  <c r="J18" i="3"/>
  <c r="B47" i="3" s="1"/>
  <c r="G22" i="3"/>
  <c r="J17" i="3"/>
  <c r="J19" i="3"/>
  <c r="H21" i="3"/>
  <c r="B34" i="3" s="1"/>
  <c r="C34" i="3" s="1"/>
  <c r="F34" i="3" s="1"/>
  <c r="H34" i="3" s="1"/>
  <c r="J16" i="3"/>
  <c r="G18" i="3"/>
  <c r="O18" i="3" s="1"/>
  <c r="U18" i="3" s="1"/>
  <c r="H16" i="3"/>
  <c r="B29" i="3" s="1"/>
  <c r="I19" i="3"/>
  <c r="B40" i="3" s="1"/>
  <c r="L18" i="3"/>
  <c r="B63" i="3" s="1"/>
  <c r="C63" i="3" s="1"/>
  <c r="F63" i="3" s="1"/>
  <c r="H63" i="3" s="1"/>
  <c r="L17" i="3"/>
  <c r="B62" i="3" s="1"/>
  <c r="I17" i="3"/>
  <c r="B38" i="3" s="1"/>
  <c r="L16" i="3"/>
  <c r="B61" i="3" s="1"/>
  <c r="G20" i="3"/>
  <c r="K23" i="3"/>
  <c r="B60" i="3" s="1"/>
  <c r="H23" i="3"/>
  <c r="G21" i="3"/>
  <c r="K22" i="3"/>
  <c r="B59" i="3" s="1"/>
  <c r="H22" i="3"/>
  <c r="K21" i="3"/>
  <c r="B58" i="3" s="1"/>
  <c r="G23" i="3"/>
  <c r="K20" i="3"/>
  <c r="B57" i="3" s="1"/>
  <c r="G16" i="3"/>
  <c r="O16" i="3" s="1"/>
  <c r="J21" i="3"/>
  <c r="B50" i="3" s="1"/>
  <c r="L23" i="3"/>
  <c r="I22" i="3"/>
  <c r="I20" i="3"/>
  <c r="K16" i="3"/>
  <c r="L19" i="3"/>
  <c r="B45" i="3"/>
  <c r="C45" i="3" s="1"/>
  <c r="F45" i="3" s="1"/>
  <c r="H45" i="3" s="1"/>
  <c r="E45" i="3"/>
  <c r="B56" i="3"/>
  <c r="B32" i="3"/>
  <c r="B37" i="3"/>
  <c r="B30" i="3"/>
  <c r="B44" i="3"/>
  <c r="B48" i="3"/>
  <c r="B33" i="3"/>
  <c r="B52" i="3"/>
  <c r="B51" i="3"/>
  <c r="B55" i="3"/>
  <c r="B53" i="3"/>
  <c r="B36" i="3"/>
  <c r="O23" i="3"/>
  <c r="U23" i="3" s="1"/>
  <c r="B67" i="3"/>
  <c r="B31" i="3"/>
  <c r="O22" i="3"/>
  <c r="U22" i="3" s="1"/>
  <c r="B41" i="3"/>
  <c r="O21" i="3"/>
  <c r="U21" i="3" s="1"/>
  <c r="O20" i="3"/>
  <c r="U20" i="3" s="1"/>
  <c r="B43" i="3"/>
  <c r="B64" i="3"/>
  <c r="B46" i="3"/>
  <c r="B35" i="3"/>
  <c r="E60" i="3" l="1"/>
  <c r="C60" i="3"/>
  <c r="F60" i="3" s="1"/>
  <c r="H60" i="3" s="1"/>
  <c r="C57" i="3"/>
  <c r="F57" i="3" s="1"/>
  <c r="H57" i="3" s="1"/>
  <c r="E57" i="3"/>
  <c r="C38" i="3"/>
  <c r="F38" i="3" s="1"/>
  <c r="H38" i="3" s="1"/>
  <c r="D38" i="3"/>
  <c r="G38" i="3" s="1"/>
  <c r="I38" i="3" s="1"/>
  <c r="E38" i="3"/>
  <c r="C50" i="3"/>
  <c r="F50" i="3" s="1"/>
  <c r="H50" i="3" s="1"/>
  <c r="D50" i="3"/>
  <c r="G50" i="3" s="1"/>
  <c r="I50" i="3" s="1"/>
  <c r="E50" i="3"/>
  <c r="E40" i="3"/>
  <c r="C40" i="3"/>
  <c r="F40" i="3" s="1"/>
  <c r="H40" i="3" s="1"/>
  <c r="C62" i="3"/>
  <c r="F62" i="3" s="1"/>
  <c r="H62" i="3" s="1"/>
  <c r="E62" i="3"/>
  <c r="E44" i="3"/>
  <c r="C44" i="3"/>
  <c r="F44" i="3" s="1"/>
  <c r="H44" i="3" s="1"/>
  <c r="C58" i="3"/>
  <c r="F58" i="3" s="1"/>
  <c r="H58" i="3" s="1"/>
  <c r="D58" i="3"/>
  <c r="G58" i="3" s="1"/>
  <c r="I58" i="3" s="1"/>
  <c r="E58" i="3"/>
  <c r="C41" i="3"/>
  <c r="F41" i="3" s="1"/>
  <c r="H41" i="3" s="1"/>
  <c r="D41" i="3"/>
  <c r="G41" i="3" s="1"/>
  <c r="I41" i="3" s="1"/>
  <c r="E41" i="3"/>
  <c r="C65" i="3"/>
  <c r="F65" i="3" s="1"/>
  <c r="H65" i="3" s="1"/>
  <c r="D65" i="3"/>
  <c r="G65" i="3" s="1"/>
  <c r="I65" i="3" s="1"/>
  <c r="E65" i="3"/>
  <c r="C59" i="3"/>
  <c r="F59" i="3" s="1"/>
  <c r="H59" i="3" s="1"/>
  <c r="D59" i="3"/>
  <c r="G59" i="3" s="1"/>
  <c r="I59" i="3" s="1"/>
  <c r="E59" i="3"/>
  <c r="C42" i="3"/>
  <c r="F42" i="3" s="1"/>
  <c r="H42" i="3" s="1"/>
  <c r="D42" i="3"/>
  <c r="G42" i="3" s="1"/>
  <c r="I42" i="3" s="1"/>
  <c r="E42" i="3"/>
  <c r="C30" i="3"/>
  <c r="F30" i="3" s="1"/>
  <c r="H30" i="3" s="1"/>
  <c r="E30" i="3"/>
  <c r="U16" i="3"/>
  <c r="E63" i="3"/>
  <c r="D60" i="3"/>
  <c r="G60" i="3" s="1"/>
  <c r="I60" i="3" s="1"/>
  <c r="D63" i="3"/>
  <c r="G63" i="3" s="1"/>
  <c r="I63" i="3" s="1"/>
  <c r="D57" i="3"/>
  <c r="G57" i="3" s="1"/>
  <c r="I57" i="3" s="1"/>
  <c r="D45" i="3"/>
  <c r="G45" i="3" s="1"/>
  <c r="I45" i="3" s="1"/>
  <c r="C66" i="3"/>
  <c r="F66" i="3" s="1"/>
  <c r="H66" i="3" s="1"/>
  <c r="D66" i="3"/>
  <c r="G66" i="3" s="1"/>
  <c r="I66" i="3" s="1"/>
  <c r="E66" i="3"/>
  <c r="C54" i="3"/>
  <c r="F54" i="3" s="1"/>
  <c r="H54" i="3" s="1"/>
  <c r="D54" i="3"/>
  <c r="G54" i="3" s="1"/>
  <c r="I54" i="3" s="1"/>
  <c r="E54" i="3"/>
  <c r="C35" i="3"/>
  <c r="F35" i="3" s="1"/>
  <c r="H35" i="3" s="1"/>
  <c r="D35" i="3"/>
  <c r="G35" i="3" s="1"/>
  <c r="I35" i="3" s="1"/>
  <c r="E35" i="3"/>
  <c r="C31" i="3"/>
  <c r="F31" i="3" s="1"/>
  <c r="H31" i="3" s="1"/>
  <c r="E31" i="3"/>
  <c r="E47" i="3"/>
  <c r="C47" i="3"/>
  <c r="F47" i="3" s="1"/>
  <c r="H47" i="3" s="1"/>
  <c r="D47" i="3"/>
  <c r="G47" i="3" s="1"/>
  <c r="I47" i="3" s="1"/>
  <c r="C49" i="3"/>
  <c r="F49" i="3" s="1"/>
  <c r="H49" i="3" s="1"/>
  <c r="D49" i="3"/>
  <c r="G49" i="3" s="1"/>
  <c r="I49" i="3" s="1"/>
  <c r="E49" i="3"/>
  <c r="C55" i="3"/>
  <c r="F55" i="3" s="1"/>
  <c r="H55" i="3" s="1"/>
  <c r="D55" i="3"/>
  <c r="G55" i="3" s="1"/>
  <c r="I55" i="3" s="1"/>
  <c r="E55" i="3"/>
  <c r="C37" i="3"/>
  <c r="F37" i="3" s="1"/>
  <c r="H37" i="3" s="1"/>
  <c r="D37" i="3"/>
  <c r="G37" i="3" s="1"/>
  <c r="I37" i="3" s="1"/>
  <c r="E37" i="3"/>
  <c r="C46" i="3"/>
  <c r="F46" i="3" s="1"/>
  <c r="H46" i="3" s="1"/>
  <c r="E46" i="3"/>
  <c r="C67" i="3"/>
  <c r="F67" i="3" s="1"/>
  <c r="H67" i="3" s="1"/>
  <c r="D67" i="3"/>
  <c r="G67" i="3" s="1"/>
  <c r="I67" i="3" s="1"/>
  <c r="E67" i="3"/>
  <c r="D51" i="3"/>
  <c r="G51" i="3" s="1"/>
  <c r="I51" i="3" s="1"/>
  <c r="E51" i="3"/>
  <c r="C51" i="3"/>
  <c r="F51" i="3" s="1"/>
  <c r="H51" i="3" s="1"/>
  <c r="E32" i="3"/>
  <c r="C32" i="3"/>
  <c r="F32" i="3" s="1"/>
  <c r="H32" i="3" s="1"/>
  <c r="E64" i="3"/>
  <c r="C64" i="3"/>
  <c r="F64" i="3" s="1"/>
  <c r="H64" i="3" s="1"/>
  <c r="E52" i="3"/>
  <c r="C52" i="3"/>
  <c r="F52" i="3" s="1"/>
  <c r="H52" i="3" s="1"/>
  <c r="E56" i="3"/>
  <c r="C56" i="3"/>
  <c r="F56" i="3" s="1"/>
  <c r="H56" i="3" s="1"/>
  <c r="C43" i="3"/>
  <c r="F43" i="3" s="1"/>
  <c r="H43" i="3" s="1"/>
  <c r="E43" i="3"/>
  <c r="C39" i="3"/>
  <c r="F39" i="3" s="1"/>
  <c r="H39" i="3" s="1"/>
  <c r="D39" i="3"/>
  <c r="G39" i="3" s="1"/>
  <c r="I39" i="3" s="1"/>
  <c r="E39" i="3"/>
  <c r="C33" i="3"/>
  <c r="F33" i="3" s="1"/>
  <c r="H33" i="3" s="1"/>
  <c r="D33" i="3"/>
  <c r="G33" i="3" s="1"/>
  <c r="I33" i="3" s="1"/>
  <c r="E33" i="3"/>
  <c r="E34" i="3"/>
  <c r="E36" i="3"/>
  <c r="C36" i="3"/>
  <c r="F36" i="3" s="1"/>
  <c r="H36" i="3" s="1"/>
  <c r="C61" i="3"/>
  <c r="F61" i="3" s="1"/>
  <c r="H61" i="3" s="1"/>
  <c r="D61" i="3"/>
  <c r="G61" i="3" s="1"/>
  <c r="I61" i="3" s="1"/>
  <c r="E61" i="3"/>
  <c r="D34" i="3"/>
  <c r="G34" i="3" s="1"/>
  <c r="I34" i="3" s="1"/>
  <c r="E29" i="3"/>
  <c r="C29" i="3"/>
  <c r="F29" i="3" s="1"/>
  <c r="H29" i="3" s="1"/>
  <c r="D29" i="3"/>
  <c r="G29" i="3" s="1"/>
  <c r="I29" i="3" s="1"/>
  <c r="C53" i="3"/>
  <c r="F53" i="3" s="1"/>
  <c r="H53" i="3" s="1"/>
  <c r="D53" i="3"/>
  <c r="G53" i="3" s="1"/>
  <c r="I53" i="3" s="1"/>
  <c r="E53" i="3"/>
  <c r="E48" i="3"/>
  <c r="C48" i="3"/>
  <c r="F48" i="3" s="1"/>
  <c r="H48" i="3" s="1"/>
  <c r="D48" i="3"/>
  <c r="G48" i="3" s="1"/>
  <c r="I48" i="3" s="1"/>
  <c r="U24" i="3"/>
  <c r="D52" i="3" l="1"/>
  <c r="G52" i="3" s="1"/>
  <c r="I52" i="3" s="1"/>
  <c r="D32" i="3"/>
  <c r="G32" i="3" s="1"/>
  <c r="I32" i="3" s="1"/>
  <c r="D31" i="3"/>
  <c r="G31" i="3" s="1"/>
  <c r="I31" i="3" s="1"/>
  <c r="D62" i="3"/>
  <c r="G62" i="3" s="1"/>
  <c r="I62" i="3" s="1"/>
  <c r="D36" i="3"/>
  <c r="G36" i="3" s="1"/>
  <c r="I36" i="3" s="1"/>
  <c r="D30" i="3"/>
  <c r="G30" i="3" s="1"/>
  <c r="I30" i="3" s="1"/>
  <c r="D46" i="3"/>
  <c r="G46" i="3" s="1"/>
  <c r="I46" i="3" s="1"/>
  <c r="D43" i="3"/>
  <c r="G43" i="3" s="1"/>
  <c r="I43" i="3" s="1"/>
  <c r="D64" i="3"/>
  <c r="G64" i="3" s="1"/>
  <c r="I64" i="3" s="1"/>
  <c r="D40" i="3"/>
  <c r="G40" i="3" s="1"/>
  <c r="I40" i="3" s="1"/>
  <c r="D56" i="3"/>
  <c r="G56" i="3" s="1"/>
  <c r="I56" i="3" s="1"/>
  <c r="D44" i="3"/>
  <c r="G44" i="3" s="1"/>
  <c r="I44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isabial</author>
  </authors>
  <commentList>
    <comment ref="E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Tecan.At.Common, 3.9.1.0
Tecan.At.Common.DocumentManagement, 3.9.1.0
Tecan.At.Common.DocumentManagement.Reader, 3.6.1.0
Tecan.At.Common.MCS, 3.9.1.0
Tecan.At.Common.Results, 3.9.1.0
Tecan.At.Common.UI, 3.9.1.0
Tecan.At.Communication.Common, 3.9.1.0
Tecan.At.Communication.Port.IP, 3.9.1.0
Tecan.At.Communication.Port.RS232, 3.9.1.0
Tecan.At.Communication.Port.SIM.Common, 3.9.1.0
Tecan.At.Communication.Port.USB, 3.9.1.0
Tecan.At.Communication.Server, 3.9.1.0
Tecan.At.Communication.SIM.AMR, 3.6.1.0
Tecan.At.Communication.SIM.AMRPlus, 3.6.1.0
Tecan.At.Communication.SIM.Connect, 3.9.1.0
Tecan.At.Communication.SIM.GeniosUltra, 3.6.1.0
Tecan.At.Communication.SIM.Safire3, 3.6.1.0
Tecan.At.Communication.SIM.Safire3Pro, 3.6.1.0
Tecan.At.Communication.SIM.SunriseMini, 3.6.1.0
Tecan.At.Instrument.Common, 3.9.1.0
Tecan.At.Instrument.Common.GCM, 3.9.1.0
Tecan.At.Instrument.Common.Reader, 3.6.1.0
Tecan.At.Instrument.Common.Stacker, 3.9.1.0
Tecan.At.Instrument.Gas.GCM, 3.9.1.0
Tecan.At.Instrument.GCM.Server, 3.9.1.0
Tecan.At.Instrument.Reader.AMR, 3.6.1.0
Tecan.At.Instrument.Reader.AMRPlus, 3.6.1.0
Tecan.At.Instrument.Reader.GeniosUltra, 3.6.1.0
Tecan.At.Instrument.Reader.Safire3, 3.6.1.0
Tecan.At.Instrument.Reader.Safire3Pro, 3.6.1.0
Tecan.At.Instrument.Reader.SunriseMini, 3.6.1.0
Tecan.At.Instrument.Server, 3.9.1.0
Tecan.At.Instrument.Stacker.Connect, 3.9.1.0
Tecan.At.Instrument.Stacker.Server, 3.9.1.0
Tecan.At.Measurement.BuiltInTest.Common, 3.6.1.0
Tecan.At.Measurement.Common, 3.6.1.0
Tecan.At.Measurement.Server, 3.6.1.0
Tecan.At.XFluor, 2.0.10.0
Tecan.At.XFluor.Connect.Reader, 2.0.10.0
Tecan.At.XFluor.Core, 2.0.10.0
Tecan.At.XFluor.Device, 2.0.10.0
Tecan.At.XFluor.Device.AMR, 2.0.10.0
Tecan.At.XFluor.Device.AMRPlus, 2.0.10.0
Tecan.At.XFluor.Device.GeniosUltra, 2.0.10.0
Tecan.At.XFluor.Device.Reader, 2.0.10.0
Tecan.At.XFluor.Device.Safire3, 2.0.10.0
Tecan.At.XFluor.Device.Safire3Pro, 2.0.10.0
Tecan.At.XFluor.Device.SunriseMini, 2.0.10.0
Tecan.At.XFluor.ExcelOutput, 2.0.10.0
Tecan.At.XFluor.NanoQuant, 2.0.10.0
Tecan.At.XFluor.ReaderEditor, 2.0.10.0
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MTP, V_5.31_04/18_InfiniteRX (Mar 28 2018/16.41.26)
HCP, V_5.31_04/18_InfiniteRX (Mar 28 2018/16.41.26)
MEX, V_3.00_09/11_MCR (Sep 27 2011/15.05.10)
</t>
        </r>
      </text>
    </comment>
  </commentList>
</comments>
</file>

<file path=xl/sharedStrings.xml><?xml version="1.0" encoding="utf-8"?>
<sst xmlns="http://schemas.openxmlformats.org/spreadsheetml/2006/main" count="159" uniqueCount="124">
  <si>
    <t>Application: Tecan i-control</t>
  </si>
  <si>
    <t>Tecan i-control , 2.0.10.0</t>
  </si>
  <si>
    <t>Device: infinite 200Pro</t>
  </si>
  <si>
    <t>Serial number: 1907008744</t>
  </si>
  <si>
    <t>Serial number of connected stacker:</t>
  </si>
  <si>
    <t>Firmware: V_5.31_04/18_InfiniteRX (Mar 28 2018/16.41.26)</t>
  </si>
  <si>
    <t>MAI, V_5.31_04/18_InfiniteRX (Mar 28 2018/16.41.26)</t>
  </si>
  <si>
    <t>Date:</t>
  </si>
  <si>
    <t>22/09/2026</t>
  </si>
  <si>
    <t>Time:</t>
  </si>
  <si>
    <t>13:31:26</t>
  </si>
  <si>
    <t>System</t>
  </si>
  <si>
    <t>H1200SINV9739</t>
  </si>
  <si>
    <t>User</t>
  </si>
  <si>
    <t>H1200SINV9739\isabial</t>
  </si>
  <si>
    <t>Plate</t>
  </si>
  <si>
    <t>Greiner 96 Flat Bottom Transparent Polystyrene Cat. No.: 655101/655161/655192 [GRE96ft.pdfx]</t>
  </si>
  <si>
    <t>Plate-ID (Stacker)</t>
  </si>
  <si>
    <t>Shaking (Linear) Duration:</t>
  </si>
  <si>
    <t>s</t>
  </si>
  <si>
    <t>Shaking (Linear) Amplitude:</t>
  </si>
  <si>
    <t>mm</t>
  </si>
  <si>
    <t>3 Labels</t>
  </si>
  <si>
    <t>Mode</t>
  </si>
  <si>
    <t>Absorbance</t>
  </si>
  <si>
    <t>Wavelength</t>
  </si>
  <si>
    <t>nm</t>
  </si>
  <si>
    <t>Bandwidth</t>
  </si>
  <si>
    <t>Reference Wavelength</t>
  </si>
  <si>
    <t>Number of Flashes</t>
  </si>
  <si>
    <t>Settle Time</t>
  </si>
  <si>
    <t>ms</t>
  </si>
  <si>
    <t>Start Time:</t>
  </si>
  <si>
    <t>22/09/2026 13:31:36</t>
  </si>
  <si>
    <t>Dual wavelength measurement with measurement wavelength</t>
  </si>
  <si>
    <t>Temperature: 23.9 °C</t>
  </si>
  <si>
    <t>&lt;&gt;</t>
  </si>
  <si>
    <t>A</t>
  </si>
  <si>
    <t>B</t>
  </si>
  <si>
    <t>C</t>
  </si>
  <si>
    <t>D</t>
  </si>
  <si>
    <t>E</t>
  </si>
  <si>
    <t>F</t>
  </si>
  <si>
    <t>G</t>
  </si>
  <si>
    <t>H</t>
  </si>
  <si>
    <t>Dual wavelength measurement with reference wavelength</t>
  </si>
  <si>
    <t>Calculated difference between measurement and reference measurement</t>
  </si>
  <si>
    <t>End Time:</t>
  </si>
  <si>
    <t>22/09/2026 13:34:13</t>
  </si>
  <si>
    <t>[] (pg/mL)</t>
  </si>
  <si>
    <t>Pocillo 1</t>
  </si>
  <si>
    <t>Réplica 1</t>
  </si>
  <si>
    <t>Pocillo 2</t>
  </si>
  <si>
    <t>Réplica 2</t>
  </si>
  <si>
    <t>Pocillo 3</t>
  </si>
  <si>
    <t>Réplica 3</t>
  </si>
  <si>
    <t>Pocillo 4</t>
  </si>
  <si>
    <t>Réplica 4</t>
  </si>
  <si>
    <t>Pocillo 5</t>
  </si>
  <si>
    <t>Réplica 5</t>
  </si>
  <si>
    <t>Pocillo 6</t>
  </si>
  <si>
    <t>Réplica 6</t>
  </si>
  <si>
    <t>Abs. 450 nm - 570 nm</t>
  </si>
  <si>
    <t>Promedio del blanco</t>
  </si>
  <si>
    <t>Promedio réplicas Abs. 450 nm - 570 nm</t>
  </si>
  <si>
    <t>Absorbancia corregida por el blanco</t>
  </si>
  <si>
    <t>CURVA ESTÁNDAR</t>
  </si>
  <si>
    <t>Absorbancia corregida</t>
  </si>
  <si>
    <t>Parámetro</t>
  </si>
  <si>
    <t>Valor inicial</t>
  </si>
  <si>
    <t>Bottom</t>
  </si>
  <si>
    <t>Top</t>
  </si>
  <si>
    <t>EC50</t>
  </si>
  <si>
    <t>Hill</t>
  </si>
  <si>
    <t>Absorbancia 4PL predicha</t>
  </si>
  <si>
    <t>Error^2</t>
  </si>
  <si>
    <t>Error total del ajuste</t>
  </si>
  <si>
    <t>Muestra</t>
  </si>
  <si>
    <t>Vehicle (1)</t>
  </si>
  <si>
    <t>Vehicle (2)</t>
  </si>
  <si>
    <t>Vehicle (3)</t>
  </si>
  <si>
    <t>CRH 10 nM (1)</t>
  </si>
  <si>
    <t>CRH 10 nM (2)</t>
  </si>
  <si>
    <t>CRH 10 nM (3)</t>
  </si>
  <si>
    <t>DMSO 0,1% (1)</t>
  </si>
  <si>
    <t>DMSO 0,1% (2)</t>
  </si>
  <si>
    <t>DMSO 0,1% (3)</t>
  </si>
  <si>
    <t>DEX 100 nM (1)</t>
  </si>
  <si>
    <t>DEX 100 nM (2)</t>
  </si>
  <si>
    <t>DEX 100 nM (3)</t>
  </si>
  <si>
    <t>CRH 10 nM_DMSO 0,1% (1)</t>
  </si>
  <si>
    <t>CRH 10 nM_DMSO 0,1% (2)</t>
  </si>
  <si>
    <t>CRH 10 nM_DMSO 0,1% (3)</t>
  </si>
  <si>
    <t>CRH 10 nM_DEX 100 nM (1)</t>
  </si>
  <si>
    <t>CRH 10 nM_DEX 100 nM (2)</t>
  </si>
  <si>
    <t>CRH 10 nM_DEX 100 nM (3)</t>
  </si>
  <si>
    <t>siControl (1)</t>
  </si>
  <si>
    <t>siControl (2)</t>
  </si>
  <si>
    <t>siControl (3)</t>
  </si>
  <si>
    <t>siControl_CRH 10 nM (1)</t>
  </si>
  <si>
    <t>siControl_CRH 10 nM (2)</t>
  </si>
  <si>
    <t>siControl_CRH 10 nM (3)</t>
  </si>
  <si>
    <t>siPCSK1 (1)</t>
  </si>
  <si>
    <t>siPCSK1 (2)</t>
  </si>
  <si>
    <t>siPCSK1 (3)</t>
  </si>
  <si>
    <t>siPCSK1_CRH 10 nM (1)</t>
  </si>
  <si>
    <t>siPCSK1_CRH 10 nM (2)</t>
  </si>
  <si>
    <t>siPCSK1_CRH 10 nM (3)</t>
  </si>
  <si>
    <t>X33 (1)</t>
  </si>
  <si>
    <t>X33 (2)</t>
  </si>
  <si>
    <t>X33 (3)</t>
  </si>
  <si>
    <t>X45 (1)</t>
  </si>
  <si>
    <t>X65 (1)</t>
  </si>
  <si>
    <t>X45 (2)</t>
  </si>
  <si>
    <t>X45 (3)</t>
  </si>
  <si>
    <t>X65 (2)</t>
  </si>
  <si>
    <t>X65 (3)</t>
  </si>
  <si>
    <t>ACTH 4PL calculada</t>
  </si>
  <si>
    <t>ACTH reportable</t>
  </si>
  <si>
    <t>Estado</t>
  </si>
  <si>
    <t>ACTH original 4PL (ng/mL)</t>
  </si>
  <si>
    <t>ACTH original reportable (ng/mL)</t>
  </si>
  <si>
    <t>ACTH 4PL calculada (pg/mL; muestra diluida 1:250)</t>
  </si>
  <si>
    <t>ACTH reportable (pg/mL; muestra diluida 1:250)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</si>
</sst>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  <font>
      <b/>
      <sz val="10"/>
      <color theme="1"/>
      <name val="Arial Unicode MS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ADFF2F"/>
        <bgColor indexed="64"/>
      </patternFill>
    </fill>
    <fill>
      <patternFill patternType="solid">
        <fgColor rgb="FFB0C4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</cellStyleXfs>
  <cellXfs count="12">
    <xf numFmtId="0" fontId="0" fillId="0" borderId="0" xfId="0"/>
    <xf numFmtId="0" fontId="0" fillId="0" borderId="0" xfId="0" quotePrefix="1"/>
    <xf numFmtId="0" fontId="0" fillId="6" borderId="0" xfId="0" applyFill="1"/>
    <xf numFmtId="0" fontId="1" fillId="9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center"/>
    </xf>
  </cellXfs>
  <cellStyles count="8">
    <cellStyle name="Normal" xfId="0" builtinId="0"/>
    <cellStyle name="Tecan.At.Excel.Attenuation" xfId="6" xr:uid="{00000000-0005-0000-0000-000001000000}"/>
    <cellStyle name="Tecan.At.Excel.AutoGain_0" xfId="7" xr:uid="{00000000-0005-0000-0000-000002000000}"/>
    <cellStyle name="Tecan.At.Excel.Error" xfId="1" xr:uid="{00000000-0005-0000-0000-000003000000}"/>
    <cellStyle name="Tecan.At.Excel.GFactorAndMeasurementBlank" xfId="5" xr:uid="{00000000-0005-0000-0000-000004000000}"/>
    <cellStyle name="Tecan.At.Excel.GFactorBlank" xfId="3" xr:uid="{00000000-0005-0000-0000-000005000000}"/>
    <cellStyle name="Tecan.At.Excel.GFactorReference" xfId="4" xr:uid="{00000000-0005-0000-0000-000006000000}"/>
    <cellStyle name="Tecan.At.Excel.MeasurementBlank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CURVA ESTÁNDAR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'Análisis ELISA ACTH'!$O$14:$O$15</c:f>
              <c:strCache>
                <c:ptCount val="2"/>
                <c:pt idx="0">
                  <c:v>CURVA ESTÁNDAR</c:v>
                </c:pt>
                <c:pt idx="1">
                  <c:v>Absorbancia corregida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'Análisis ELISA ACTH'!$N$16:$N$23</c:f>
              <c:numCache>
                <c:formatCode>General</c:formatCode>
                <c:ptCount val="8"/>
                <c:pt idx="0">
                  <c:v>500</c:v>
                </c:pt>
                <c:pt idx="1">
                  <c:v>250</c:v>
                </c:pt>
                <c:pt idx="2">
                  <c:v>125</c:v>
                </c:pt>
                <c:pt idx="3">
                  <c:v>62.5</c:v>
                </c:pt>
                <c:pt idx="4">
                  <c:v>31.25</c:v>
                </c:pt>
                <c:pt idx="5">
                  <c:v>15.63</c:v>
                </c:pt>
                <c:pt idx="6">
                  <c:v>7.81</c:v>
                </c:pt>
                <c:pt idx="7">
                  <c:v>0</c:v>
                </c:pt>
              </c:numCache>
            </c:numRef>
          </c:xVal>
          <c:yVal>
            <c:numRef>
              <c:f>'Análisis ELISA ACTH'!$O$16:$O$23</c:f>
              <c:numCache>
                <c:formatCode>General</c:formatCode>
                <c:ptCount val="8"/>
                <c:pt idx="0">
                  <c:v>2.2675499767065048</c:v>
                </c:pt>
                <c:pt idx="1">
                  <c:v>2.1165500730276108</c:v>
                </c:pt>
                <c:pt idx="2">
                  <c:v>1.8424500077962875</c:v>
                </c:pt>
                <c:pt idx="3">
                  <c:v>1.3020499795675278</c:v>
                </c:pt>
                <c:pt idx="4">
                  <c:v>0.74499998986721039</c:v>
                </c:pt>
                <c:pt idx="5">
                  <c:v>0.33245000243186945</c:v>
                </c:pt>
                <c:pt idx="6">
                  <c:v>0.1156999990344047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AB9-4403-86B8-3367E1AD4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6107152"/>
        <c:axId val="940598480"/>
      </c:scatterChart>
      <c:valAx>
        <c:axId val="1006107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Concentración de ACTH (pg/mL)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40598480"/>
        <c:crosses val="autoZero"/>
        <c:crossBetween val="midCat"/>
      </c:valAx>
      <c:valAx>
        <c:axId val="940598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Absorbancia corregida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06107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chemeClr val="tx1"/>
          </a:solidFill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762000</xdr:colOff>
      <xdr:row>24</xdr:row>
      <xdr:rowOff>34290</xdr:rowOff>
    </xdr:from>
    <xdr:to>
      <xdr:col>18</xdr:col>
      <xdr:colOff>579120</xdr:colOff>
      <xdr:row>39</xdr:row>
      <xdr:rowOff>34290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86D6240-E637-880B-3916-597035F956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topLeftCell="A10" workbookViewId="0">
      <selection activeCell="L38" sqref="L38:M38"/>
    </sheetView>
  </sheetViews>
  <sheetFormatPr baseColWidth="10" defaultRowHeight="14.4"/>
  <sheetData>
    <row r="1" spans="1:12">
      <c r="A1" t="s">
        <v>0</v>
      </c>
      <c r="E1" t="s">
        <v>1</v>
      </c>
    </row>
    <row r="2" spans="1:12">
      <c r="A2" t="s">
        <v>2</v>
      </c>
      <c r="E2" t="s">
        <v>3</v>
      </c>
      <c r="I2" t="s">
        <v>4</v>
      </c>
    </row>
    <row r="3" spans="1:12">
      <c r="A3" t="s">
        <v>5</v>
      </c>
      <c r="E3" t="s">
        <v>6</v>
      </c>
    </row>
    <row r="5" spans="1:12">
      <c r="A5" t="s">
        <v>7</v>
      </c>
      <c r="B5" t="s">
        <v>8</v>
      </c>
    </row>
    <row r="6" spans="1:12">
      <c r="A6" t="s">
        <v>9</v>
      </c>
      <c r="B6" s="1" t="s">
        <v>10</v>
      </c>
    </row>
    <row r="9" spans="1:12">
      <c r="A9" t="s">
        <v>11</v>
      </c>
      <c r="E9" t="s">
        <v>12</v>
      </c>
    </row>
    <row r="10" spans="1:12">
      <c r="A10" t="s">
        <v>13</v>
      </c>
      <c r="E10" t="s">
        <v>14</v>
      </c>
    </row>
    <row r="11" spans="1:12">
      <c r="A11" t="s">
        <v>15</v>
      </c>
      <c r="E11" t="s">
        <v>16</v>
      </c>
    </row>
    <row r="12" spans="1:12">
      <c r="A12" t="s">
        <v>17</v>
      </c>
    </row>
    <row r="14" spans="1:12">
      <c r="A14" s="2" t="s">
        <v>18</v>
      </c>
      <c r="B14" s="2"/>
      <c r="C14" s="2"/>
      <c r="D14" s="2"/>
      <c r="E14" s="2">
        <v>10</v>
      </c>
      <c r="F14" s="2" t="s">
        <v>19</v>
      </c>
      <c r="G14" s="2"/>
      <c r="H14" s="2"/>
      <c r="I14" s="2"/>
      <c r="J14" s="2"/>
      <c r="K14" s="2"/>
      <c r="L14" s="2"/>
    </row>
    <row r="15" spans="1:12">
      <c r="A15" s="2" t="s">
        <v>20</v>
      </c>
      <c r="B15" s="2"/>
      <c r="C15" s="2"/>
      <c r="D15" s="2"/>
      <c r="E15" s="2">
        <v>1</v>
      </c>
      <c r="F15" s="2" t="s">
        <v>21</v>
      </c>
      <c r="G15" s="2"/>
      <c r="H15" s="2"/>
      <c r="I15" s="2"/>
      <c r="J15" s="2"/>
      <c r="K15" s="2"/>
      <c r="L15" s="2"/>
    </row>
    <row r="18" spans="1:13">
      <c r="A18" t="s">
        <v>22</v>
      </c>
    </row>
    <row r="19" spans="1:13">
      <c r="A19" t="s">
        <v>23</v>
      </c>
      <c r="E19" t="s">
        <v>24</v>
      </c>
    </row>
    <row r="20" spans="1:13">
      <c r="A20" t="s">
        <v>25</v>
      </c>
      <c r="E20">
        <v>450</v>
      </c>
      <c r="F20" t="s">
        <v>26</v>
      </c>
    </row>
    <row r="21" spans="1:13">
      <c r="A21" t="s">
        <v>27</v>
      </c>
      <c r="E21">
        <v>9</v>
      </c>
      <c r="F21" t="s">
        <v>26</v>
      </c>
    </row>
    <row r="22" spans="1:13">
      <c r="A22" t="s">
        <v>28</v>
      </c>
      <c r="E22">
        <v>570</v>
      </c>
      <c r="F22" t="s">
        <v>26</v>
      </c>
    </row>
    <row r="23" spans="1:13">
      <c r="A23" t="s">
        <v>27</v>
      </c>
      <c r="E23">
        <v>9</v>
      </c>
      <c r="F23" t="s">
        <v>26</v>
      </c>
    </row>
    <row r="24" spans="1:13">
      <c r="A24" t="s">
        <v>29</v>
      </c>
      <c r="E24">
        <v>25</v>
      </c>
    </row>
    <row r="25" spans="1:13">
      <c r="A25" t="s">
        <v>30</v>
      </c>
      <c r="E25">
        <v>0</v>
      </c>
      <c r="F25" t="s">
        <v>31</v>
      </c>
    </row>
    <row r="26" spans="1:13">
      <c r="A26" t="s">
        <v>32</v>
      </c>
      <c r="B26" s="1" t="s">
        <v>33</v>
      </c>
    </row>
    <row r="28" spans="1:13">
      <c r="B28" t="s">
        <v>35</v>
      </c>
    </row>
    <row r="29" spans="1:13">
      <c r="A29" t="s">
        <v>34</v>
      </c>
    </row>
    <row r="30" spans="1:13">
      <c r="A30" s="3" t="s">
        <v>36</v>
      </c>
      <c r="B30" s="3">
        <v>1</v>
      </c>
      <c r="C30" s="3">
        <v>2</v>
      </c>
      <c r="D30" s="3">
        <v>3</v>
      </c>
      <c r="E30" s="3">
        <v>4</v>
      </c>
      <c r="F30" s="3">
        <v>5</v>
      </c>
      <c r="G30" s="3">
        <v>6</v>
      </c>
      <c r="H30" s="3">
        <v>7</v>
      </c>
      <c r="I30" s="3">
        <v>8</v>
      </c>
      <c r="J30" s="3">
        <v>9</v>
      </c>
      <c r="K30" s="3">
        <v>10</v>
      </c>
      <c r="L30" s="3">
        <v>11</v>
      </c>
      <c r="M30" s="3">
        <v>12</v>
      </c>
    </row>
    <row r="31" spans="1:13">
      <c r="A31" s="3" t="s">
        <v>37</v>
      </c>
      <c r="B31">
        <v>2.500999927520752</v>
      </c>
      <c r="C31">
        <v>2.4172000885009766</v>
      </c>
      <c r="D31">
        <v>2.4133999347686768</v>
      </c>
      <c r="E31">
        <v>2.6047999858856201</v>
      </c>
      <c r="F31">
        <v>2.5453999042510986</v>
      </c>
      <c r="G31">
        <v>2.4767999649047852</v>
      </c>
      <c r="H31">
        <v>2.7246999740600586</v>
      </c>
      <c r="I31">
        <v>2.7227001190185547</v>
      </c>
      <c r="J31">
        <v>2.627500057220459</v>
      </c>
      <c r="K31">
        <v>2.7372000217437744</v>
      </c>
      <c r="L31">
        <v>2.6742000579833984</v>
      </c>
      <c r="M31">
        <v>2.4200999736785889</v>
      </c>
    </row>
    <row r="32" spans="1:13">
      <c r="A32" s="3" t="s">
        <v>38</v>
      </c>
      <c r="B32">
        <v>2.3210999965667725</v>
      </c>
      <c r="C32">
        <v>2.2904000282287598</v>
      </c>
      <c r="D32">
        <v>2.394399881362915</v>
      </c>
      <c r="E32">
        <v>2.4435000419616699</v>
      </c>
      <c r="F32">
        <v>2.5322000980377197</v>
      </c>
      <c r="G32">
        <v>2.5982999801635742</v>
      </c>
      <c r="H32">
        <v>2.3612000942230225</v>
      </c>
      <c r="I32">
        <v>2.372999906539917</v>
      </c>
      <c r="J32">
        <v>2.5541999340057373</v>
      </c>
      <c r="K32">
        <v>2.5297000408172607</v>
      </c>
      <c r="L32">
        <v>2.4995999336242676</v>
      </c>
      <c r="M32">
        <v>1.6589000225067139</v>
      </c>
    </row>
    <row r="33" spans="1:13">
      <c r="A33" s="3" t="s">
        <v>39</v>
      </c>
      <c r="B33">
        <v>2.0290999412536621</v>
      </c>
      <c r="C33">
        <v>2.0355000495910645</v>
      </c>
      <c r="D33">
        <v>2.4363999366760254</v>
      </c>
      <c r="E33">
        <v>2.4037001132965088</v>
      </c>
      <c r="F33">
        <v>2.6270999908447266</v>
      </c>
      <c r="G33">
        <v>2.5327000617980957</v>
      </c>
      <c r="H33">
        <v>2.5411999225616455</v>
      </c>
      <c r="I33">
        <v>2.552299976348877</v>
      </c>
      <c r="J33">
        <v>2.5297999382019043</v>
      </c>
      <c r="K33">
        <v>2.6993999481201172</v>
      </c>
      <c r="L33">
        <v>2.7572000026702881</v>
      </c>
      <c r="M33">
        <v>1.9311000108718872</v>
      </c>
    </row>
    <row r="34" spans="1:13">
      <c r="A34" s="3" t="s">
        <v>40</v>
      </c>
      <c r="B34">
        <v>1.5368000268936157</v>
      </c>
      <c r="C34">
        <v>1.4428999423980713</v>
      </c>
      <c r="D34">
        <v>2.3687000274658203</v>
      </c>
      <c r="E34">
        <v>2.5037999153137207</v>
      </c>
      <c r="F34">
        <v>2.3081998825073242</v>
      </c>
      <c r="G34">
        <v>2.5136001110076904</v>
      </c>
      <c r="H34">
        <v>2.4549000263214111</v>
      </c>
      <c r="I34">
        <v>2.5104000568389893</v>
      </c>
      <c r="J34">
        <v>2.424299955368042</v>
      </c>
      <c r="K34">
        <v>2.4281001091003418</v>
      </c>
      <c r="L34">
        <v>2.4756999015808105</v>
      </c>
      <c r="M34">
        <v>2.3415000438690186</v>
      </c>
    </row>
    <row r="35" spans="1:13">
      <c r="A35" s="3" t="s">
        <v>41</v>
      </c>
      <c r="B35">
        <v>0.93070000410079956</v>
      </c>
      <c r="C35">
        <v>0.9309999942779541</v>
      </c>
      <c r="D35">
        <v>2.4252998828887939</v>
      </c>
      <c r="E35">
        <v>2.4033000469207764</v>
      </c>
      <c r="F35">
        <v>2.3838000297546387</v>
      </c>
      <c r="G35">
        <v>2.550800085067749</v>
      </c>
      <c r="H35">
        <v>2.45989990234375</v>
      </c>
      <c r="I35">
        <v>2.4639999866485596</v>
      </c>
      <c r="J35">
        <v>2.5014998912811279</v>
      </c>
      <c r="K35">
        <v>2.6080000400543213</v>
      </c>
      <c r="L35">
        <v>2.6475999355316162</v>
      </c>
      <c r="M35">
        <v>2.476099967956543</v>
      </c>
    </row>
    <row r="36" spans="1:13">
      <c r="A36" s="3" t="s">
        <v>42</v>
      </c>
      <c r="B36">
        <v>0.54019999504089355</v>
      </c>
      <c r="C36">
        <v>0.49930000305175781</v>
      </c>
      <c r="D36">
        <v>2.1133999824523926</v>
      </c>
      <c r="E36">
        <v>2.546299934387207</v>
      </c>
      <c r="F36">
        <v>2.2198998928070068</v>
      </c>
      <c r="G36">
        <v>2.5183999538421631</v>
      </c>
      <c r="H36">
        <v>2.5817000865936279</v>
      </c>
      <c r="I36">
        <v>2.4802000522613525</v>
      </c>
      <c r="J36">
        <v>2.5531001091003418</v>
      </c>
      <c r="K36">
        <v>2.6066999435424805</v>
      </c>
      <c r="L36">
        <v>2.7369999885559082</v>
      </c>
      <c r="M36">
        <v>2.728600025177002</v>
      </c>
    </row>
    <row r="37" spans="1:13">
      <c r="A37" s="3" t="s">
        <v>43</v>
      </c>
      <c r="B37">
        <v>0.34139999747276306</v>
      </c>
      <c r="C37">
        <v>0.26109999418258667</v>
      </c>
      <c r="D37">
        <v>2.4463999271392822</v>
      </c>
      <c r="E37">
        <v>2.5206999778747559</v>
      </c>
      <c r="F37">
        <v>2.0388000011444092</v>
      </c>
      <c r="G37">
        <v>2.5258998870849609</v>
      </c>
      <c r="H37">
        <v>2.4428000450134277</v>
      </c>
      <c r="I37">
        <v>2.5232999324798584</v>
      </c>
      <c r="J37">
        <v>2.4753999710083008</v>
      </c>
      <c r="K37">
        <v>2.6180999279022217</v>
      </c>
      <c r="L37">
        <v>2.6182999610900879</v>
      </c>
      <c r="M37">
        <v>2.6540000438690186</v>
      </c>
    </row>
    <row r="38" spans="1:13">
      <c r="A38" s="3" t="s">
        <v>44</v>
      </c>
      <c r="B38">
        <v>0.19679999351501465</v>
      </c>
      <c r="C38">
        <v>0.17110000550746918</v>
      </c>
      <c r="D38">
        <v>2.3829998970031738</v>
      </c>
      <c r="E38">
        <v>2.4189000129699707</v>
      </c>
      <c r="F38">
        <v>1.9970999956130981</v>
      </c>
      <c r="G38">
        <v>2.2399001121520996</v>
      </c>
      <c r="H38">
        <v>2.2177999019622803</v>
      </c>
      <c r="I38">
        <v>2.3919000625610352</v>
      </c>
      <c r="J38">
        <v>2.5344998836517334</v>
      </c>
      <c r="K38">
        <v>2.6066999435424805</v>
      </c>
    </row>
    <row r="40" spans="1:13">
      <c r="A40" t="s">
        <v>45</v>
      </c>
    </row>
    <row r="41" spans="1:13">
      <c r="A41" s="3" t="s">
        <v>36</v>
      </c>
      <c r="B41" s="3">
        <v>1</v>
      </c>
      <c r="C41" s="3">
        <v>2</v>
      </c>
      <c r="D41" s="3">
        <v>3</v>
      </c>
      <c r="E41" s="3">
        <v>4</v>
      </c>
      <c r="F41" s="3">
        <v>5</v>
      </c>
      <c r="G41" s="3">
        <v>6</v>
      </c>
      <c r="H41" s="3">
        <v>7</v>
      </c>
      <c r="I41" s="3">
        <v>8</v>
      </c>
      <c r="J41" s="3">
        <v>9</v>
      </c>
      <c r="K41" s="3">
        <v>10</v>
      </c>
      <c r="L41" s="3">
        <v>11</v>
      </c>
      <c r="M41" s="3">
        <v>12</v>
      </c>
    </row>
    <row r="42" spans="1:13">
      <c r="A42" s="3" t="s">
        <v>37</v>
      </c>
      <c r="B42">
        <v>4.8599999397993088E-2</v>
      </c>
      <c r="C42">
        <v>4.8700001090764999E-2</v>
      </c>
      <c r="D42">
        <v>4.8500001430511475E-2</v>
      </c>
      <c r="E42">
        <v>4.7600001096725464E-2</v>
      </c>
      <c r="F42">
        <v>4.8399999737739563E-2</v>
      </c>
      <c r="G42">
        <v>4.5899998396635056E-2</v>
      </c>
      <c r="H42">
        <v>4.9400001764297485E-2</v>
      </c>
      <c r="I42">
        <v>4.7299999743700027E-2</v>
      </c>
      <c r="J42">
        <v>5.1399998366832733E-2</v>
      </c>
      <c r="K42">
        <v>5.1800001412630081E-2</v>
      </c>
      <c r="L42">
        <v>5.7599999010562897E-2</v>
      </c>
      <c r="M42">
        <v>0.13079999387264252</v>
      </c>
    </row>
    <row r="43" spans="1:13">
      <c r="A43" s="3" t="s">
        <v>38</v>
      </c>
      <c r="B43">
        <v>4.6999998390674591E-2</v>
      </c>
      <c r="C43">
        <v>4.5600000768899918E-2</v>
      </c>
      <c r="D43">
        <v>4.6199999749660492E-2</v>
      </c>
      <c r="E43">
        <v>4.3000001460313797E-2</v>
      </c>
      <c r="F43">
        <v>4.479999840259552E-2</v>
      </c>
      <c r="G43">
        <v>4.6799998730421066E-2</v>
      </c>
      <c r="H43">
        <v>4.6000000089406967E-2</v>
      </c>
      <c r="I43">
        <v>4.7499999403953552E-2</v>
      </c>
      <c r="J43">
        <v>4.7499999403953552E-2</v>
      </c>
      <c r="K43">
        <v>4.7800000756978989E-2</v>
      </c>
      <c r="L43">
        <v>4.5699998736381531E-2</v>
      </c>
      <c r="M43">
        <v>4.5099999755620956E-2</v>
      </c>
    </row>
    <row r="44" spans="1:13">
      <c r="A44" s="3" t="s">
        <v>39</v>
      </c>
      <c r="B44">
        <v>4.7100000083446503E-2</v>
      </c>
      <c r="C44">
        <v>4.6799998730421066E-2</v>
      </c>
      <c r="D44">
        <v>4.5899998396635056E-2</v>
      </c>
      <c r="E44">
        <v>4.6500001102685928E-2</v>
      </c>
      <c r="F44">
        <v>4.6000000089406967E-2</v>
      </c>
      <c r="G44">
        <v>4.7699999064207077E-2</v>
      </c>
      <c r="H44">
        <v>4.5600000768899918E-2</v>
      </c>
      <c r="I44">
        <v>4.7499999403953552E-2</v>
      </c>
      <c r="J44">
        <v>4.830000177025795E-2</v>
      </c>
      <c r="K44">
        <v>4.9499999731779099E-2</v>
      </c>
      <c r="L44">
        <v>6.0699999332427979E-2</v>
      </c>
      <c r="M44">
        <v>7.1199998259544373E-2</v>
      </c>
    </row>
    <row r="45" spans="1:13">
      <c r="A45" s="3" t="s">
        <v>40</v>
      </c>
      <c r="B45">
        <v>4.4300001114606857E-2</v>
      </c>
      <c r="C45">
        <v>4.5499999076128006E-2</v>
      </c>
      <c r="D45">
        <v>3.9400000125169754E-2</v>
      </c>
      <c r="E45">
        <v>3.9400000125169754E-2</v>
      </c>
      <c r="F45">
        <v>4.6000000089406967E-2</v>
      </c>
      <c r="G45">
        <v>4.7299999743700027E-2</v>
      </c>
      <c r="H45">
        <v>4.5899998396635056E-2</v>
      </c>
      <c r="I45">
        <v>4.7200001776218414E-2</v>
      </c>
      <c r="J45">
        <v>4.7899998724460602E-2</v>
      </c>
      <c r="K45">
        <v>4.5699998736381531E-2</v>
      </c>
      <c r="L45">
        <v>5.4400000721216202E-2</v>
      </c>
      <c r="M45">
        <v>5.7799998670816422E-2</v>
      </c>
    </row>
    <row r="46" spans="1:13">
      <c r="A46" s="3" t="s">
        <v>41</v>
      </c>
      <c r="B46">
        <v>4.3900001794099808E-2</v>
      </c>
      <c r="C46">
        <v>4.1999999433755875E-2</v>
      </c>
      <c r="D46">
        <v>4.5600000768899918E-2</v>
      </c>
      <c r="E46">
        <v>4.3400000780820847E-2</v>
      </c>
      <c r="F46">
        <v>4.6599999070167542E-2</v>
      </c>
      <c r="G46">
        <v>4.4199999421834946E-2</v>
      </c>
      <c r="H46">
        <v>4.6900000423192978E-2</v>
      </c>
      <c r="I46">
        <v>4.5400001108646393E-2</v>
      </c>
      <c r="J46">
        <v>4.179999977350235E-2</v>
      </c>
      <c r="K46">
        <v>4.6100001782178879E-2</v>
      </c>
      <c r="L46">
        <v>5.3300000727176666E-2</v>
      </c>
      <c r="M46">
        <v>6.549999862909317E-2</v>
      </c>
    </row>
    <row r="47" spans="1:13">
      <c r="A47" s="3" t="s">
        <v>42</v>
      </c>
      <c r="B47">
        <v>4.5699998736381531E-2</v>
      </c>
      <c r="C47">
        <v>4.3000001460313797E-2</v>
      </c>
      <c r="D47">
        <v>4.14000004529953E-2</v>
      </c>
      <c r="E47">
        <v>4.0899999439716339E-2</v>
      </c>
      <c r="F47">
        <v>4.7299999743700027E-2</v>
      </c>
      <c r="G47">
        <v>4.349999874830246E-2</v>
      </c>
      <c r="H47">
        <v>4.8700001090764999E-2</v>
      </c>
      <c r="I47">
        <v>4.5099999755620956E-2</v>
      </c>
      <c r="J47">
        <v>4.4700000435113907E-2</v>
      </c>
      <c r="K47">
        <v>4.6700000762939453E-2</v>
      </c>
      <c r="L47">
        <v>5.130000039935112E-2</v>
      </c>
      <c r="M47">
        <v>5.4800000041723251E-2</v>
      </c>
    </row>
    <row r="48" spans="1:13">
      <c r="A48" s="3" t="s">
        <v>43</v>
      </c>
      <c r="B48">
        <v>4.2899999767541885E-2</v>
      </c>
      <c r="C48">
        <v>4.2399998754262924E-2</v>
      </c>
      <c r="D48">
        <v>4.4900000095367432E-2</v>
      </c>
      <c r="E48">
        <v>4.4500000774860382E-2</v>
      </c>
      <c r="F48">
        <v>7.5099997222423553E-2</v>
      </c>
      <c r="G48">
        <v>8.8100001215934753E-2</v>
      </c>
      <c r="H48">
        <v>4.4900000095367432E-2</v>
      </c>
      <c r="I48">
        <v>4.5299999415874481E-2</v>
      </c>
      <c r="J48">
        <v>4.8999998718500137E-2</v>
      </c>
      <c r="K48">
        <v>4.830000177025795E-2</v>
      </c>
      <c r="L48">
        <v>4.8799999058246613E-2</v>
      </c>
      <c r="M48">
        <v>5.1100000739097595E-2</v>
      </c>
    </row>
    <row r="49" spans="1:13">
      <c r="A49" s="3" t="s">
        <v>44</v>
      </c>
      <c r="B49">
        <v>4.2500000447034836E-2</v>
      </c>
      <c r="C49">
        <v>3.9599999785423279E-2</v>
      </c>
      <c r="D49">
        <v>4.5800000429153442E-2</v>
      </c>
      <c r="E49">
        <v>4.3800000101327896E-2</v>
      </c>
      <c r="F49">
        <v>4.1099999099969864E-2</v>
      </c>
      <c r="G49">
        <v>4.2800001800060272E-2</v>
      </c>
      <c r="H49">
        <v>4.8599999397993088E-2</v>
      </c>
      <c r="I49">
        <v>4.3800000101327896E-2</v>
      </c>
      <c r="J49">
        <v>4.8000000417232513E-2</v>
      </c>
      <c r="K49">
        <v>4.3900001794099808E-2</v>
      </c>
    </row>
    <row r="51" spans="1:13">
      <c r="A51" t="s">
        <v>46</v>
      </c>
    </row>
    <row r="52" spans="1:13">
      <c r="A52" s="3" t="s">
        <v>36</v>
      </c>
      <c r="B52" s="3">
        <v>1</v>
      </c>
      <c r="C52" s="3">
        <v>2</v>
      </c>
      <c r="D52" s="3">
        <v>3</v>
      </c>
      <c r="E52" s="3">
        <v>4</v>
      </c>
      <c r="F52" s="3">
        <v>5</v>
      </c>
      <c r="G52" s="3">
        <v>6</v>
      </c>
      <c r="H52" s="3">
        <v>7</v>
      </c>
      <c r="I52" s="3">
        <v>8</v>
      </c>
      <c r="J52" s="3">
        <v>9</v>
      </c>
      <c r="K52" s="3">
        <v>10</v>
      </c>
      <c r="L52" s="3">
        <v>11</v>
      </c>
      <c r="M52" s="3">
        <v>12</v>
      </c>
    </row>
    <row r="53" spans="1:13">
      <c r="A53" s="3" t="s">
        <v>37</v>
      </c>
      <c r="B53">
        <v>2.4523999691009521</v>
      </c>
      <c r="C53">
        <v>2.3684999942779541</v>
      </c>
      <c r="D53">
        <v>2.3649001121520996</v>
      </c>
      <c r="E53">
        <v>2.5573000907897949</v>
      </c>
      <c r="F53">
        <v>2.496999979019165</v>
      </c>
      <c r="G53">
        <v>2.4309000968933105</v>
      </c>
      <c r="H53">
        <v>2.6752998828887939</v>
      </c>
      <c r="I53">
        <v>2.6754000186920166</v>
      </c>
      <c r="J53">
        <v>2.5761001110076904</v>
      </c>
      <c r="K53">
        <v>2.6854000091552734</v>
      </c>
      <c r="L53">
        <v>2.6166000366210938</v>
      </c>
      <c r="M53">
        <v>2.2892999649047852</v>
      </c>
    </row>
    <row r="54" spans="1:13">
      <c r="A54" s="3" t="s">
        <v>38</v>
      </c>
      <c r="B54">
        <v>2.2741000652313232</v>
      </c>
      <c r="C54">
        <v>2.2448000907897949</v>
      </c>
      <c r="D54">
        <v>2.348099946975708</v>
      </c>
      <c r="E54">
        <v>2.4005000591278076</v>
      </c>
      <c r="F54">
        <v>2.4874000549316406</v>
      </c>
      <c r="G54">
        <v>2.5513999462127686</v>
      </c>
      <c r="H54">
        <v>2.3152000904083252</v>
      </c>
      <c r="I54">
        <v>2.3255000114440918</v>
      </c>
      <c r="J54">
        <v>2.5067000389099121</v>
      </c>
      <c r="K54">
        <v>2.4818999767303467</v>
      </c>
      <c r="L54">
        <v>2.4539000988006592</v>
      </c>
      <c r="M54">
        <v>1.613800048828125</v>
      </c>
    </row>
    <row r="55" spans="1:13">
      <c r="A55" s="3" t="s">
        <v>39</v>
      </c>
      <c r="B55">
        <v>1.9819999933242798</v>
      </c>
      <c r="C55">
        <v>1.9887000322341919</v>
      </c>
      <c r="D55">
        <v>2.3905000686645508</v>
      </c>
      <c r="E55">
        <v>2.3571999073028564</v>
      </c>
      <c r="F55">
        <v>2.5810000896453857</v>
      </c>
      <c r="G55">
        <v>2.4848999977111816</v>
      </c>
      <c r="H55">
        <v>2.4955999851226807</v>
      </c>
      <c r="I55">
        <v>2.5048000812530518</v>
      </c>
      <c r="J55">
        <v>2.4814000129699707</v>
      </c>
      <c r="K55">
        <v>2.649899959564209</v>
      </c>
      <c r="L55">
        <v>2.6965000629425049</v>
      </c>
      <c r="M55">
        <v>1.8598999977111816</v>
      </c>
    </row>
    <row r="56" spans="1:13">
      <c r="A56" s="3" t="s">
        <v>40</v>
      </c>
      <c r="B56">
        <v>1.4924999475479126</v>
      </c>
      <c r="C56">
        <v>1.3974000215530396</v>
      </c>
      <c r="D56">
        <v>2.3292999267578125</v>
      </c>
      <c r="E56">
        <v>2.464400053024292</v>
      </c>
      <c r="F56">
        <v>2.2622001171112061</v>
      </c>
      <c r="G56">
        <v>2.4663000106811523</v>
      </c>
      <c r="H56">
        <v>2.4089999198913574</v>
      </c>
      <c r="I56">
        <v>2.4632000923156738</v>
      </c>
      <c r="J56">
        <v>2.3763999938964844</v>
      </c>
      <c r="K56">
        <v>2.3824000358581543</v>
      </c>
      <c r="L56">
        <v>2.4214000701904297</v>
      </c>
      <c r="M56">
        <v>2.2836999893188477</v>
      </c>
    </row>
    <row r="57" spans="1:13">
      <c r="A57" s="3" t="s">
        <v>41</v>
      </c>
      <c r="B57">
        <v>0.88679999113082886</v>
      </c>
      <c r="C57">
        <v>0.88899999856948853</v>
      </c>
      <c r="D57">
        <v>2.3796999454498291</v>
      </c>
      <c r="E57">
        <v>2.3598999977111816</v>
      </c>
      <c r="F57">
        <v>2.3371999263763428</v>
      </c>
      <c r="G57">
        <v>2.5065000057220459</v>
      </c>
      <c r="H57">
        <v>2.4130001068115234</v>
      </c>
      <c r="I57">
        <v>2.4186999797821045</v>
      </c>
      <c r="J57">
        <v>2.4597001075744629</v>
      </c>
      <c r="K57">
        <v>2.5618000030517578</v>
      </c>
      <c r="L57">
        <v>2.5943000316619873</v>
      </c>
      <c r="M57">
        <v>2.410599946975708</v>
      </c>
    </row>
    <row r="58" spans="1:13">
      <c r="A58" s="3" t="s">
        <v>42</v>
      </c>
      <c r="B58">
        <v>0.49450001120567322</v>
      </c>
      <c r="C58">
        <v>0.4562000036239624</v>
      </c>
      <c r="D58">
        <v>2.0720000267028809</v>
      </c>
      <c r="E58">
        <v>2.5053999423980713</v>
      </c>
      <c r="F58">
        <v>2.1726999282836914</v>
      </c>
      <c r="G58">
        <v>2.4749000072479248</v>
      </c>
      <c r="H58">
        <v>2.5329999923706055</v>
      </c>
      <c r="I58">
        <v>2.4351000785827637</v>
      </c>
      <c r="J58">
        <v>2.5083999633789063</v>
      </c>
      <c r="K58">
        <v>2.559999942779541</v>
      </c>
      <c r="L58">
        <v>2.6856999397277832</v>
      </c>
      <c r="M58">
        <v>2.6737000942230225</v>
      </c>
    </row>
    <row r="59" spans="1:13">
      <c r="A59" s="3" t="s">
        <v>43</v>
      </c>
      <c r="B59">
        <v>0.29850000143051147</v>
      </c>
      <c r="C59">
        <v>0.21870000660419464</v>
      </c>
      <c r="D59">
        <v>2.4014999866485596</v>
      </c>
      <c r="E59">
        <v>2.4762001037597656</v>
      </c>
      <c r="F59">
        <v>1.9636000394821167</v>
      </c>
      <c r="G59">
        <v>2.4377999305725098</v>
      </c>
      <c r="H59">
        <v>2.3980000019073486</v>
      </c>
      <c r="I59">
        <v>2.4779999256134033</v>
      </c>
      <c r="J59">
        <v>2.4263999462127686</v>
      </c>
      <c r="K59">
        <v>2.5697999000549316</v>
      </c>
      <c r="L59">
        <v>2.5694999694824219</v>
      </c>
      <c r="M59">
        <v>2.6029999256134033</v>
      </c>
    </row>
    <row r="60" spans="1:13">
      <c r="A60" s="3" t="s">
        <v>44</v>
      </c>
      <c r="B60">
        <v>0.15430000424385071</v>
      </c>
      <c r="C60">
        <v>0.13150000572204601</v>
      </c>
      <c r="D60">
        <v>2.3371999263763428</v>
      </c>
      <c r="E60">
        <v>2.375</v>
      </c>
      <c r="F60">
        <v>1.9559999704360962</v>
      </c>
      <c r="G60">
        <v>2.1970999240875244</v>
      </c>
      <c r="H60">
        <v>2.1691999435424805</v>
      </c>
      <c r="I60">
        <v>2.348099946975708</v>
      </c>
      <c r="J60">
        <v>2.4865000247955322</v>
      </c>
      <c r="K60">
        <v>2.5629000663757324</v>
      </c>
    </row>
    <row r="64" spans="1:13">
      <c r="A64" t="s">
        <v>47</v>
      </c>
      <c r="B64" s="1" t="s">
        <v>48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A7F41-DA47-4A0B-A689-014CECD65D8E}">
  <dimension ref="A1:W67"/>
  <sheetViews>
    <sheetView tabSelected="1" zoomScale="70" zoomScaleNormal="70" workbookViewId="0">
      <selection activeCell="A68" sqref="A68:XFD68"/>
    </sheetView>
  </sheetViews>
  <sheetFormatPr baseColWidth="10" defaultRowHeight="14.4"/>
  <cols>
    <col min="1" max="1" width="26.33203125" customWidth="1"/>
    <col min="2" max="2" width="21.6640625" customWidth="1"/>
    <col min="3" max="3" width="17.44140625" customWidth="1"/>
    <col min="4" max="4" width="18.5546875" customWidth="1"/>
    <col min="5" max="5" width="19.21875" customWidth="1"/>
    <col min="6" max="6" width="26.33203125" customWidth="1"/>
    <col min="7" max="7" width="33.109375" customWidth="1"/>
    <col min="8" max="8" width="23.109375" customWidth="1"/>
    <col min="9" max="9" width="29.77734375" customWidth="1"/>
    <col min="18" max="18" width="11.5546875" style="4"/>
    <col min="20" max="20" width="30.33203125" customWidth="1"/>
  </cols>
  <sheetData>
    <row r="1" spans="1:23">
      <c r="A1" s="11" t="s">
        <v>62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>
      <c r="A2" s="4" t="s">
        <v>50</v>
      </c>
      <c r="B2" s="4" t="s">
        <v>51</v>
      </c>
      <c r="C2" s="4" t="s">
        <v>52</v>
      </c>
      <c r="D2" s="4" t="s">
        <v>53</v>
      </c>
      <c r="E2" s="4" t="s">
        <v>54</v>
      </c>
      <c r="F2" s="4" t="s">
        <v>55</v>
      </c>
      <c r="G2" s="4" t="s">
        <v>56</v>
      </c>
      <c r="H2" s="4" t="s">
        <v>57</v>
      </c>
      <c r="I2" s="4" t="s">
        <v>58</v>
      </c>
      <c r="J2" s="4" t="s">
        <v>59</v>
      </c>
      <c r="K2" s="4" t="s">
        <v>60</v>
      </c>
      <c r="L2" s="4" t="s">
        <v>61</v>
      </c>
    </row>
    <row r="3" spans="1:23">
      <c r="A3">
        <v>2.4523999691009521</v>
      </c>
      <c r="B3">
        <v>2.3684999942779541</v>
      </c>
      <c r="C3">
        <v>2.3649001121520996</v>
      </c>
      <c r="D3">
        <v>2.5573000907897949</v>
      </c>
      <c r="E3">
        <v>2.496999979019165</v>
      </c>
      <c r="F3">
        <v>2.4309000968933105</v>
      </c>
      <c r="G3">
        <v>2.6752998828887939</v>
      </c>
      <c r="H3">
        <v>2.6754000186920166</v>
      </c>
      <c r="I3">
        <v>2.5761001110076904</v>
      </c>
      <c r="J3">
        <v>2.6854000091552734</v>
      </c>
      <c r="K3">
        <v>2.6166000366210938</v>
      </c>
      <c r="L3">
        <v>2.2892999649047852</v>
      </c>
    </row>
    <row r="4" spans="1:23">
      <c r="A4">
        <v>2.2741000652313232</v>
      </c>
      <c r="B4">
        <v>2.2448000907897949</v>
      </c>
      <c r="C4">
        <v>2.348099946975708</v>
      </c>
      <c r="D4">
        <v>2.4005000591278076</v>
      </c>
      <c r="E4">
        <v>2.4874000549316406</v>
      </c>
      <c r="F4">
        <v>2.5513999462127686</v>
      </c>
      <c r="G4">
        <v>2.3152000904083252</v>
      </c>
      <c r="H4">
        <v>2.3255000114440918</v>
      </c>
      <c r="I4">
        <v>2.5067000389099121</v>
      </c>
      <c r="J4">
        <v>2.4818999767303467</v>
      </c>
      <c r="K4">
        <v>2.4539000988006592</v>
      </c>
      <c r="L4">
        <v>1.613800048828125</v>
      </c>
    </row>
    <row r="5" spans="1:23">
      <c r="A5">
        <v>1.9819999933242798</v>
      </c>
      <c r="B5">
        <v>1.9887000322341919</v>
      </c>
      <c r="C5">
        <v>2.3905000686645508</v>
      </c>
      <c r="D5">
        <v>2.3571999073028564</v>
      </c>
      <c r="E5">
        <v>2.5810000896453857</v>
      </c>
      <c r="F5">
        <v>2.4848999977111816</v>
      </c>
      <c r="G5">
        <v>2.4955999851226807</v>
      </c>
      <c r="H5">
        <v>2.5048000812530518</v>
      </c>
      <c r="I5">
        <v>2.4814000129699707</v>
      </c>
      <c r="J5">
        <v>2.649899959564209</v>
      </c>
      <c r="K5">
        <v>2.6965000629425049</v>
      </c>
      <c r="L5">
        <v>1.8598999977111816</v>
      </c>
    </row>
    <row r="6" spans="1:23">
      <c r="A6">
        <v>1.4924999475479126</v>
      </c>
      <c r="B6">
        <v>1.3974000215530396</v>
      </c>
      <c r="C6">
        <v>2.3292999267578125</v>
      </c>
      <c r="D6">
        <v>2.464400053024292</v>
      </c>
      <c r="E6">
        <v>2.2622001171112061</v>
      </c>
      <c r="F6">
        <v>2.4663000106811523</v>
      </c>
      <c r="G6">
        <v>2.4089999198913574</v>
      </c>
      <c r="H6">
        <v>2.4632000923156738</v>
      </c>
      <c r="I6">
        <v>2.3763999938964844</v>
      </c>
      <c r="J6">
        <v>2.3824000358581543</v>
      </c>
      <c r="K6">
        <v>2.4214000701904297</v>
      </c>
      <c r="L6">
        <v>2.2836999893188477</v>
      </c>
    </row>
    <row r="7" spans="1:23">
      <c r="A7">
        <v>0.88679999113082886</v>
      </c>
      <c r="B7">
        <v>0.88899999856948853</v>
      </c>
      <c r="C7">
        <v>2.3796999454498291</v>
      </c>
      <c r="D7">
        <v>2.3598999977111816</v>
      </c>
      <c r="E7">
        <v>2.3371999263763428</v>
      </c>
      <c r="F7">
        <v>2.5065000057220459</v>
      </c>
      <c r="G7">
        <v>2.4130001068115234</v>
      </c>
      <c r="H7">
        <v>2.4186999797821045</v>
      </c>
      <c r="I7">
        <v>2.4597001075744629</v>
      </c>
      <c r="J7">
        <v>2.5618000030517578</v>
      </c>
      <c r="K7">
        <v>2.5943000316619873</v>
      </c>
      <c r="L7">
        <v>2.410599946975708</v>
      </c>
    </row>
    <row r="8" spans="1:23">
      <c r="A8">
        <v>0.49450001120567322</v>
      </c>
      <c r="B8">
        <v>0.4562000036239624</v>
      </c>
      <c r="C8">
        <v>2.0720000267028809</v>
      </c>
      <c r="D8">
        <v>2.5053999423980713</v>
      </c>
      <c r="E8">
        <v>2.1726999282836914</v>
      </c>
      <c r="F8">
        <v>2.4749000072479248</v>
      </c>
      <c r="G8">
        <v>2.5329999923706055</v>
      </c>
      <c r="H8">
        <v>2.4351000785827637</v>
      </c>
      <c r="I8">
        <v>2.5083999633789063</v>
      </c>
      <c r="J8">
        <v>2.559999942779541</v>
      </c>
      <c r="K8">
        <v>2.6856999397277832</v>
      </c>
      <c r="L8">
        <v>2.6737000942230225</v>
      </c>
    </row>
    <row r="9" spans="1:23">
      <c r="A9">
        <v>0.29850000143051147</v>
      </c>
      <c r="B9">
        <v>0.21870000660419464</v>
      </c>
      <c r="C9">
        <v>2.4014999866485596</v>
      </c>
      <c r="D9">
        <v>2.4762001037597656</v>
      </c>
      <c r="E9">
        <v>1.9636000394821167</v>
      </c>
      <c r="F9">
        <v>2.4377999305725098</v>
      </c>
      <c r="G9">
        <v>2.3980000019073486</v>
      </c>
      <c r="H9">
        <v>2.4779999256134033</v>
      </c>
      <c r="I9">
        <v>2.4263999462127686</v>
      </c>
      <c r="J9">
        <v>2.5697999000549316</v>
      </c>
      <c r="K9">
        <v>2.5694999694824219</v>
      </c>
      <c r="L9">
        <v>2.6029999256134033</v>
      </c>
    </row>
    <row r="10" spans="1:23">
      <c r="A10">
        <v>0.15430000424385071</v>
      </c>
      <c r="B10">
        <v>0.13150000572204601</v>
      </c>
      <c r="C10">
        <v>2.3371999263763428</v>
      </c>
      <c r="D10">
        <v>2.375</v>
      </c>
      <c r="E10">
        <v>1.9559999704360962</v>
      </c>
      <c r="F10">
        <v>2.1970999240875244</v>
      </c>
      <c r="G10">
        <v>2.1691999435424805</v>
      </c>
      <c r="H10">
        <v>2.348099946975708</v>
      </c>
      <c r="I10">
        <v>2.4865000247955322</v>
      </c>
      <c r="J10">
        <v>2.5629000663757324</v>
      </c>
      <c r="K10">
        <v>2.692500114440918</v>
      </c>
      <c r="L10">
        <v>2.6393001079559326</v>
      </c>
    </row>
    <row r="14" spans="1:23">
      <c r="A14" s="11" t="s">
        <v>64</v>
      </c>
      <c r="B14" s="11"/>
      <c r="C14" s="11"/>
      <c r="D14" s="11"/>
      <c r="E14" s="11"/>
      <c r="F14" s="11"/>
      <c r="G14" s="11" t="s">
        <v>65</v>
      </c>
      <c r="H14" s="11"/>
      <c r="I14" s="11"/>
      <c r="J14" s="11"/>
      <c r="K14" s="11"/>
      <c r="L14" s="11"/>
      <c r="N14" s="11" t="s">
        <v>66</v>
      </c>
      <c r="O14" s="11"/>
    </row>
    <row r="15" spans="1:23">
      <c r="A15" s="4" t="s">
        <v>50</v>
      </c>
      <c r="B15" s="4" t="s">
        <v>52</v>
      </c>
      <c r="C15" s="4" t="s">
        <v>54</v>
      </c>
      <c r="D15" s="4" t="s">
        <v>56</v>
      </c>
      <c r="E15" s="4" t="s">
        <v>58</v>
      </c>
      <c r="F15" s="4" t="s">
        <v>60</v>
      </c>
      <c r="G15" s="4" t="s">
        <v>50</v>
      </c>
      <c r="H15" s="4" t="s">
        <v>52</v>
      </c>
      <c r="I15" s="4" t="s">
        <v>54</v>
      </c>
      <c r="J15" s="4" t="s">
        <v>56</v>
      </c>
      <c r="K15" s="4" t="s">
        <v>58</v>
      </c>
      <c r="L15" s="4" t="s">
        <v>60</v>
      </c>
      <c r="N15" s="4" t="s">
        <v>49</v>
      </c>
      <c r="O15" s="4" t="s">
        <v>67</v>
      </c>
      <c r="P15" s="4"/>
      <c r="R15" s="6" t="s">
        <v>68</v>
      </c>
      <c r="S15" s="6" t="s">
        <v>69</v>
      </c>
      <c r="T15" s="4" t="s">
        <v>74</v>
      </c>
      <c r="U15" s="4" t="s">
        <v>75</v>
      </c>
    </row>
    <row r="16" spans="1:23">
      <c r="A16">
        <f>AVERAGE(A3:B3)</f>
        <v>2.4104499816894531</v>
      </c>
      <c r="B16">
        <f>AVERAGE(C3:D3)</f>
        <v>2.4611001014709473</v>
      </c>
      <c r="C16">
        <f>AVERAGE(E3:F3)</f>
        <v>2.4639500379562378</v>
      </c>
      <c r="D16">
        <f>AVERAGE(G3:H3)</f>
        <v>2.6753499507904053</v>
      </c>
      <c r="E16">
        <f>AVERAGE(I3:J3)</f>
        <v>2.6307500600814819</v>
      </c>
      <c r="F16">
        <f>AVERAGE(K3:L3)</f>
        <v>2.4529500007629395</v>
      </c>
      <c r="G16">
        <f t="shared" ref="G16:L16" si="0">A16-$K$25</f>
        <v>2.2675499767065048</v>
      </c>
      <c r="H16">
        <f t="shared" si="0"/>
        <v>2.318200096487999</v>
      </c>
      <c r="I16">
        <f t="shared" si="0"/>
        <v>2.3210500329732895</v>
      </c>
      <c r="J16">
        <f t="shared" si="0"/>
        <v>2.532449945807457</v>
      </c>
      <c r="K16">
        <f t="shared" si="0"/>
        <v>2.4878500550985336</v>
      </c>
      <c r="L16">
        <f t="shared" si="0"/>
        <v>2.3100499957799911</v>
      </c>
      <c r="N16" s="4">
        <v>500</v>
      </c>
      <c r="O16">
        <f t="shared" ref="O16:O23" si="1">G16</f>
        <v>2.2675499767065048</v>
      </c>
      <c r="R16" s="8" t="s">
        <v>70</v>
      </c>
      <c r="S16" s="7">
        <v>-5.6541052353429487E-3</v>
      </c>
      <c r="T16">
        <f>$S$16+($S$17-$S$16)*(N16^$S$19)/($S$18^$S$19+N16^$S$19)</f>
        <v>2.2621590608787088</v>
      </c>
      <c r="U16" s="9">
        <f>(O16-T16)^2</f>
        <v>2.9061973462381971E-5</v>
      </c>
    </row>
    <row r="17" spans="1:21">
      <c r="A17">
        <f t="shared" ref="A17:A23" si="2">AVERAGE(A4:B4)</f>
        <v>2.2594500780105591</v>
      </c>
      <c r="B17">
        <f t="shared" ref="B17:B23" si="3">AVERAGE(C4:D4)</f>
        <v>2.3743000030517578</v>
      </c>
      <c r="C17">
        <f t="shared" ref="C17:C23" si="4">AVERAGE(E4:F4)</f>
        <v>2.5194000005722046</v>
      </c>
      <c r="D17">
        <f t="shared" ref="D17:D23" si="5">AVERAGE(G4:H4)</f>
        <v>2.3203500509262085</v>
      </c>
      <c r="E17">
        <f t="shared" ref="E17:E23" si="6">AVERAGE(I4:J4)</f>
        <v>2.4943000078201294</v>
      </c>
      <c r="F17">
        <f t="shared" ref="F17:F23" si="7">AVERAGE(K4:L4)</f>
        <v>2.0338500738143921</v>
      </c>
      <c r="G17">
        <f t="shared" ref="G17:G23" si="8">A17-$K$25</f>
        <v>2.1165500730276108</v>
      </c>
      <c r="H17">
        <f t="shared" ref="H17:L23" si="9">B17-$K$25</f>
        <v>2.2313999980688095</v>
      </c>
      <c r="I17">
        <f t="shared" si="9"/>
        <v>2.3764999955892563</v>
      </c>
      <c r="J17">
        <f t="shared" si="9"/>
        <v>2.1774500459432602</v>
      </c>
      <c r="K17">
        <f t="shared" si="9"/>
        <v>2.3514000028371811</v>
      </c>
      <c r="L17">
        <f t="shared" si="9"/>
        <v>1.8909500688314438</v>
      </c>
      <c r="N17" s="4">
        <v>250</v>
      </c>
      <c r="O17">
        <f t="shared" si="1"/>
        <v>2.1165500730276108</v>
      </c>
      <c r="R17" s="8" t="s">
        <v>71</v>
      </c>
      <c r="S17" s="7">
        <v>2.3448225544689958</v>
      </c>
      <c r="T17">
        <f t="shared" ref="T17:T23" si="10">$S$16+($S$17-$S$16)*(N17^$S$19)/($S$18^$S$19+N17^$S$19)</f>
        <v>2.1287792522162201</v>
      </c>
      <c r="U17" s="9">
        <f t="shared" ref="U17:U23" si="11">(O17-T17)^2</f>
        <v>1.4955282362711555E-4</v>
      </c>
    </row>
    <row r="18" spans="1:21">
      <c r="A18">
        <f t="shared" si="2"/>
        <v>1.9853500127792358</v>
      </c>
      <c r="B18">
        <f t="shared" si="3"/>
        <v>2.3738499879837036</v>
      </c>
      <c r="C18">
        <f t="shared" si="4"/>
        <v>2.5329500436782837</v>
      </c>
      <c r="D18">
        <f t="shared" si="5"/>
        <v>2.5002000331878662</v>
      </c>
      <c r="E18">
        <f t="shared" si="6"/>
        <v>2.5656499862670898</v>
      </c>
      <c r="F18">
        <f t="shared" si="7"/>
        <v>2.2782000303268433</v>
      </c>
      <c r="G18">
        <f t="shared" si="8"/>
        <v>1.8424500077962875</v>
      </c>
      <c r="H18">
        <f t="shared" si="9"/>
        <v>2.2309499830007553</v>
      </c>
      <c r="I18">
        <f t="shared" si="9"/>
        <v>2.3900500386953354</v>
      </c>
      <c r="J18">
        <f t="shared" si="9"/>
        <v>2.3573000282049179</v>
      </c>
      <c r="K18">
        <f t="shared" si="9"/>
        <v>2.4227499812841415</v>
      </c>
      <c r="L18">
        <f t="shared" si="9"/>
        <v>2.135300025343895</v>
      </c>
      <c r="N18" s="4">
        <v>125</v>
      </c>
      <c r="O18">
        <f t="shared" si="1"/>
        <v>1.8424500077962875</v>
      </c>
      <c r="R18" s="8" t="s">
        <v>72</v>
      </c>
      <c r="S18" s="7">
        <v>52.823594420192791</v>
      </c>
      <c r="T18">
        <f t="shared" si="10"/>
        <v>1.8291262559834509</v>
      </c>
      <c r="U18" s="9">
        <f t="shared" si="11"/>
        <v>1.7752236237006727E-4</v>
      </c>
    </row>
    <row r="19" spans="1:21">
      <c r="A19">
        <f t="shared" si="2"/>
        <v>1.4449499845504761</v>
      </c>
      <c r="B19">
        <f t="shared" si="3"/>
        <v>2.3968499898910522</v>
      </c>
      <c r="C19">
        <f t="shared" si="4"/>
        <v>2.3642500638961792</v>
      </c>
      <c r="D19">
        <f t="shared" si="5"/>
        <v>2.4361000061035156</v>
      </c>
      <c r="E19">
        <f t="shared" si="6"/>
        <v>2.3794000148773193</v>
      </c>
      <c r="F19">
        <f t="shared" si="7"/>
        <v>2.3525500297546387</v>
      </c>
      <c r="G19">
        <f t="shared" si="8"/>
        <v>1.3020499795675278</v>
      </c>
      <c r="H19">
        <f t="shared" si="9"/>
        <v>2.2539499849081039</v>
      </c>
      <c r="I19">
        <f t="shared" si="9"/>
        <v>2.2213500589132309</v>
      </c>
      <c r="J19">
        <f t="shared" si="9"/>
        <v>2.2932000011205673</v>
      </c>
      <c r="K19">
        <f t="shared" si="9"/>
        <v>2.236500009894371</v>
      </c>
      <c r="L19">
        <f t="shared" si="9"/>
        <v>2.2096500247716904</v>
      </c>
      <c r="N19" s="4">
        <v>62.5</v>
      </c>
      <c r="O19">
        <f t="shared" si="1"/>
        <v>1.3020499795675278</v>
      </c>
      <c r="R19" s="8" t="s">
        <v>73</v>
      </c>
      <c r="S19" s="7">
        <v>1.4734469330095017</v>
      </c>
      <c r="T19">
        <f t="shared" si="10"/>
        <v>1.314482572990302</v>
      </c>
      <c r="U19" s="9">
        <f t="shared" si="11"/>
        <v>1.5456937921600958E-4</v>
      </c>
    </row>
    <row r="20" spans="1:21">
      <c r="A20">
        <f t="shared" si="2"/>
        <v>0.88789999485015869</v>
      </c>
      <c r="B20">
        <f t="shared" si="3"/>
        <v>2.3697999715805054</v>
      </c>
      <c r="C20">
        <f t="shared" si="4"/>
        <v>2.4218499660491943</v>
      </c>
      <c r="D20">
        <f t="shared" si="5"/>
        <v>2.415850043296814</v>
      </c>
      <c r="E20">
        <f t="shared" si="6"/>
        <v>2.5107500553131104</v>
      </c>
      <c r="F20">
        <f t="shared" si="7"/>
        <v>2.5024499893188477</v>
      </c>
      <c r="G20">
        <f t="shared" si="8"/>
        <v>0.74499998986721039</v>
      </c>
      <c r="H20">
        <f t="shared" si="9"/>
        <v>2.2268999665975571</v>
      </c>
      <c r="I20">
        <f t="shared" si="9"/>
        <v>2.278949961066246</v>
      </c>
      <c r="J20">
        <f t="shared" si="9"/>
        <v>2.2729500383138657</v>
      </c>
      <c r="K20">
        <f t="shared" si="9"/>
        <v>2.367850050330162</v>
      </c>
      <c r="L20">
        <f t="shared" si="9"/>
        <v>2.3595499843358994</v>
      </c>
      <c r="N20" s="4">
        <v>31.25</v>
      </c>
      <c r="O20">
        <f t="shared" si="1"/>
        <v>0.74499998986721039</v>
      </c>
      <c r="T20">
        <f t="shared" si="10"/>
        <v>0.73645986933203278</v>
      </c>
      <c r="U20" s="9">
        <f t="shared" si="11"/>
        <v>7.2933658755362286E-5</v>
      </c>
    </row>
    <row r="21" spans="1:21">
      <c r="A21">
        <f t="shared" si="2"/>
        <v>0.47535000741481781</v>
      </c>
      <c r="B21">
        <f t="shared" si="3"/>
        <v>2.2886999845504761</v>
      </c>
      <c r="C21">
        <f t="shared" si="4"/>
        <v>2.3237999677658081</v>
      </c>
      <c r="D21">
        <f t="shared" si="5"/>
        <v>2.4840500354766846</v>
      </c>
      <c r="E21">
        <f t="shared" si="6"/>
        <v>2.5341999530792236</v>
      </c>
      <c r="F21">
        <f t="shared" si="7"/>
        <v>2.6797000169754028</v>
      </c>
      <c r="G21">
        <f t="shared" si="8"/>
        <v>0.33245000243186945</v>
      </c>
      <c r="H21">
        <f t="shared" si="9"/>
        <v>2.1457999795675278</v>
      </c>
      <c r="I21">
        <f t="shared" si="9"/>
        <v>2.1808999627828598</v>
      </c>
      <c r="J21">
        <f t="shared" si="9"/>
        <v>2.3411500304937363</v>
      </c>
      <c r="K21">
        <f t="shared" si="9"/>
        <v>2.3912999480962753</v>
      </c>
      <c r="L21">
        <f t="shared" si="9"/>
        <v>2.5368000119924545</v>
      </c>
      <c r="N21" s="4">
        <v>15.63</v>
      </c>
      <c r="O21">
        <f t="shared" si="1"/>
        <v>0.33245000243186945</v>
      </c>
      <c r="T21">
        <f t="shared" si="10"/>
        <v>0.32939391843053106</v>
      </c>
      <c r="U21" s="9">
        <f t="shared" si="11"/>
        <v>9.3396494232364549E-6</v>
      </c>
    </row>
    <row r="22" spans="1:21">
      <c r="A22">
        <f t="shared" si="2"/>
        <v>0.25860000401735306</v>
      </c>
      <c r="B22">
        <f t="shared" si="3"/>
        <v>2.4388500452041626</v>
      </c>
      <c r="C22">
        <f t="shared" si="4"/>
        <v>2.2006999850273132</v>
      </c>
      <c r="D22">
        <f t="shared" si="5"/>
        <v>2.437999963760376</v>
      </c>
      <c r="E22">
        <f t="shared" si="6"/>
        <v>2.4980999231338501</v>
      </c>
      <c r="F22">
        <f t="shared" si="7"/>
        <v>2.5862499475479126</v>
      </c>
      <c r="G22">
        <f t="shared" si="8"/>
        <v>0.1156999990344047</v>
      </c>
      <c r="H22">
        <f t="shared" si="9"/>
        <v>2.2959500402212143</v>
      </c>
      <c r="I22">
        <f t="shared" si="9"/>
        <v>2.0577999800443649</v>
      </c>
      <c r="J22">
        <f t="shared" si="9"/>
        <v>2.2950999587774277</v>
      </c>
      <c r="K22">
        <f t="shared" si="9"/>
        <v>2.3551999181509018</v>
      </c>
      <c r="L22">
        <f t="shared" si="9"/>
        <v>2.4433499425649643</v>
      </c>
      <c r="N22" s="4">
        <v>7.81</v>
      </c>
      <c r="O22">
        <f t="shared" si="1"/>
        <v>0.1156999990344047</v>
      </c>
      <c r="T22">
        <f t="shared" si="10"/>
        <v>0.12699552436537812</v>
      </c>
      <c r="U22" s="9">
        <f t="shared" si="11"/>
        <v>1.2758889250266209E-4</v>
      </c>
    </row>
    <row r="23" spans="1:21">
      <c r="A23">
        <f t="shared" si="2"/>
        <v>0.14290000498294836</v>
      </c>
      <c r="B23">
        <f t="shared" si="3"/>
        <v>2.3560999631881714</v>
      </c>
      <c r="C23">
        <f t="shared" si="4"/>
        <v>2.0765499472618103</v>
      </c>
      <c r="D23">
        <f t="shared" si="5"/>
        <v>2.2586499452590942</v>
      </c>
      <c r="E23">
        <f t="shared" si="6"/>
        <v>2.5247000455856323</v>
      </c>
      <c r="F23">
        <f t="shared" si="7"/>
        <v>2.6659001111984253</v>
      </c>
      <c r="G23">
        <f t="shared" si="8"/>
        <v>0</v>
      </c>
      <c r="H23">
        <f t="shared" si="9"/>
        <v>2.2131999582052231</v>
      </c>
      <c r="I23">
        <f t="shared" si="9"/>
        <v>1.933649942278862</v>
      </c>
      <c r="J23">
        <f t="shared" si="9"/>
        <v>2.1157499402761459</v>
      </c>
      <c r="K23">
        <f t="shared" si="9"/>
        <v>2.381800040602684</v>
      </c>
      <c r="L23">
        <f t="shared" si="9"/>
        <v>2.523000106215477</v>
      </c>
      <c r="N23" s="4">
        <v>0</v>
      </c>
      <c r="O23">
        <f t="shared" si="1"/>
        <v>0</v>
      </c>
      <c r="T23">
        <f t="shared" si="10"/>
        <v>-5.6541052353429487E-3</v>
      </c>
      <c r="U23" s="9">
        <f t="shared" si="11"/>
        <v>3.1968906012332543E-5</v>
      </c>
    </row>
    <row r="24" spans="1:21">
      <c r="T24" s="4" t="s">
        <v>76</v>
      </c>
      <c r="U24" s="9">
        <f>SUM(U16:U23)</f>
        <v>7.5253764536916757E-4</v>
      </c>
    </row>
    <row r="25" spans="1:21">
      <c r="I25" s="4" t="s">
        <v>63</v>
      </c>
      <c r="K25">
        <f>$A$23</f>
        <v>0.14290000498294836</v>
      </c>
    </row>
    <row r="28" spans="1:21">
      <c r="A28" s="4" t="s">
        <v>77</v>
      </c>
      <c r="B28" s="4" t="s">
        <v>67</v>
      </c>
      <c r="C28" s="4" t="s">
        <v>117</v>
      </c>
      <c r="D28" s="4" t="s">
        <v>118</v>
      </c>
      <c r="E28" s="4" t="s">
        <v>119</v>
      </c>
      <c r="F28" s="10" t="s">
        <v>122</v>
      </c>
      <c r="G28" s="10" t="s">
        <v>123</v>
      </c>
      <c r="H28" s="4" t="s">
        <v>120</v>
      </c>
      <c r="I28" s="4" t="s">
        <v>121</v>
      </c>
    </row>
    <row r="29" spans="1:21">
      <c r="A29" s="4" t="s">
        <v>78</v>
      </c>
      <c r="B29">
        <f t="shared" ref="B29:B36" si="12">H16</f>
        <v>2.318200096487999</v>
      </c>
      <c r="C29">
        <f>IF(OR(B29&lt;=$S$16,B29&gt;=$S$17),"No calculable",$S$18*POWER((B29-$S$16)/($S$17-B29),1/$S$19))</f>
        <v>1096.7825695001363</v>
      </c>
      <c r="D29" t="str">
        <f>IF(B29&gt;$O$16,"&gt;500",IF(B29&lt;$O$22,"&lt;7,81",C29))</f>
        <v>&gt;500</v>
      </c>
      <c r="E29" t="str">
        <f>IF(B29&gt;=$S$17,"Fuera del límite 4PL",IF(B29&gt;$O$16,"Extrapolado &gt;500",IF(B29&lt;$O$22,"&lt;7,81","Interpolado")))</f>
        <v>Extrapolado &gt;500</v>
      </c>
      <c r="F29" s="9">
        <f>IF(ISNUMBER(C29),C29*250,"No calculable")</f>
        <v>274195.64237503411</v>
      </c>
      <c r="G29" t="str">
        <f>IF(ISNUMBER(D29),D29*250,IF(D29="&gt;500","&gt;125000",IF(D29="&lt;7,81","&lt;1952,5",D29)))</f>
        <v>&gt;125000</v>
      </c>
      <c r="H29">
        <f>IF(ISNUMBER(F29),F29/1000,"No calculable")</f>
        <v>274.19564237503408</v>
      </c>
      <c r="I29" t="str">
        <f>IF(ISNUMBER(G29),G29/1000,IF(G29="&gt;125000","&gt;125",IF(G29="&lt;1952,5","&lt;1,9525",G29)))</f>
        <v>&gt;125</v>
      </c>
    </row>
    <row r="30" spans="1:21">
      <c r="A30" s="4" t="s">
        <v>79</v>
      </c>
      <c r="B30">
        <f t="shared" si="12"/>
        <v>2.2313999980688095</v>
      </c>
      <c r="C30">
        <f t="shared" ref="C30:C67" si="13">IF(OR(B30&lt;=$S$16,B30&gt;=$S$17),"No calculable",$S$18*POWER((B30-$S$16)/($S$17-B30),1/$S$19))</f>
        <v>399.67215143582928</v>
      </c>
      <c r="D30">
        <f t="shared" ref="D30:D67" si="14">IF(B30&gt;$O$16,"&gt;500",IF(B30&lt;$O$22,"&lt;7,81",C30))</f>
        <v>399.67215143582928</v>
      </c>
      <c r="E30" t="str">
        <f t="shared" ref="E30:E67" si="15">IF(B30&gt;=$S$17,"Fuera del límite 4PL",IF(B30&gt;$O$16,"Extrapolado &gt;500",IF(B30&lt;$O$22,"&lt;7,81","Interpolado")))</f>
        <v>Interpolado</v>
      </c>
      <c r="F30" s="9">
        <f t="shared" ref="F30:F67" si="16">IF(ISNUMBER(C30),C30*250,"No calculable")</f>
        <v>99918.037858957323</v>
      </c>
      <c r="G30">
        <f t="shared" ref="G30:G67" si="17">IF(ISNUMBER(D30),D30*250,IF(D30="&gt;500","&gt;125000",IF(D30="&lt;7,81","&lt;1952,5",D30)))</f>
        <v>99918.037858957323</v>
      </c>
      <c r="H30">
        <f t="shared" ref="H30:H67" si="18">IF(ISNUMBER(F30),F30/1000,"No calculable")</f>
        <v>99.918037858957319</v>
      </c>
      <c r="I30">
        <f t="shared" ref="I30:I67" si="19">IF(ISNUMBER(G30),G30/1000,IF(G30="&gt;125000","&gt;125",IF(G30="&lt;1952,5","&lt;1,9525",G30)))</f>
        <v>99.918037858957319</v>
      </c>
    </row>
    <row r="31" spans="1:21">
      <c r="A31" s="4" t="s">
        <v>80</v>
      </c>
      <c r="B31">
        <f t="shared" si="12"/>
        <v>2.2309499830007553</v>
      </c>
      <c r="C31">
        <f t="shared" si="13"/>
        <v>398.54509172198988</v>
      </c>
      <c r="D31">
        <f t="shared" si="14"/>
        <v>398.54509172198988</v>
      </c>
      <c r="E31" t="str">
        <f t="shared" si="15"/>
        <v>Interpolado</v>
      </c>
      <c r="F31" s="9">
        <f t="shared" si="16"/>
        <v>99636.272930497464</v>
      </c>
      <c r="G31">
        <f t="shared" si="17"/>
        <v>99636.272930497464</v>
      </c>
      <c r="H31">
        <f t="shared" si="18"/>
        <v>99.636272930497469</v>
      </c>
      <c r="I31">
        <f t="shared" si="19"/>
        <v>99.636272930497469</v>
      </c>
    </row>
    <row r="32" spans="1:21">
      <c r="A32" s="4" t="s">
        <v>81</v>
      </c>
      <c r="B32">
        <f t="shared" si="12"/>
        <v>2.2539499849081039</v>
      </c>
      <c r="C32">
        <f t="shared" si="13"/>
        <v>467.72914116846368</v>
      </c>
      <c r="D32">
        <f t="shared" si="14"/>
        <v>467.72914116846368</v>
      </c>
      <c r="E32" t="str">
        <f t="shared" si="15"/>
        <v>Interpolado</v>
      </c>
      <c r="F32" s="9">
        <f t="shared" si="16"/>
        <v>116932.28529211592</v>
      </c>
      <c r="G32">
        <f t="shared" si="17"/>
        <v>116932.28529211592</v>
      </c>
      <c r="H32">
        <f t="shared" si="18"/>
        <v>116.93228529211592</v>
      </c>
      <c r="I32">
        <f t="shared" si="19"/>
        <v>116.93228529211592</v>
      </c>
    </row>
    <row r="33" spans="1:9">
      <c r="A33" s="4" t="s">
        <v>82</v>
      </c>
      <c r="B33">
        <f t="shared" si="12"/>
        <v>2.2268999665975571</v>
      </c>
      <c r="C33">
        <f t="shared" si="13"/>
        <v>388.72486947035605</v>
      </c>
      <c r="D33">
        <f t="shared" si="14"/>
        <v>388.72486947035605</v>
      </c>
      <c r="E33" t="str">
        <f t="shared" si="15"/>
        <v>Interpolado</v>
      </c>
      <c r="F33" s="9">
        <f t="shared" si="16"/>
        <v>97181.217367589008</v>
      </c>
      <c r="G33">
        <f t="shared" si="17"/>
        <v>97181.217367589008</v>
      </c>
      <c r="H33">
        <f t="shared" si="18"/>
        <v>97.181217367589014</v>
      </c>
      <c r="I33">
        <f t="shared" si="19"/>
        <v>97.181217367589014</v>
      </c>
    </row>
    <row r="34" spans="1:9">
      <c r="A34" s="4" t="s">
        <v>83</v>
      </c>
      <c r="B34">
        <f t="shared" si="12"/>
        <v>2.1457999795675278</v>
      </c>
      <c r="C34">
        <f t="shared" si="13"/>
        <v>265.74692329365229</v>
      </c>
      <c r="D34">
        <f t="shared" si="14"/>
        <v>265.74692329365229</v>
      </c>
      <c r="E34" t="str">
        <f t="shared" si="15"/>
        <v>Interpolado</v>
      </c>
      <c r="F34" s="9">
        <f t="shared" si="16"/>
        <v>66436.730823413076</v>
      </c>
      <c r="G34">
        <f t="shared" si="17"/>
        <v>66436.730823413076</v>
      </c>
      <c r="H34">
        <f t="shared" si="18"/>
        <v>66.436730823413072</v>
      </c>
      <c r="I34">
        <f t="shared" si="19"/>
        <v>66.436730823413072</v>
      </c>
    </row>
    <row r="35" spans="1:9">
      <c r="A35" s="4" t="s">
        <v>84</v>
      </c>
      <c r="B35">
        <f t="shared" si="12"/>
        <v>2.2959500402212143</v>
      </c>
      <c r="C35">
        <f t="shared" si="13"/>
        <v>721.50219370585114</v>
      </c>
      <c r="D35" t="str">
        <f t="shared" si="14"/>
        <v>&gt;500</v>
      </c>
      <c r="E35" t="str">
        <f t="shared" si="15"/>
        <v>Extrapolado &gt;500</v>
      </c>
      <c r="F35" s="9">
        <f t="shared" si="16"/>
        <v>180375.54842646277</v>
      </c>
      <c r="G35" t="str">
        <f t="shared" si="17"/>
        <v>&gt;125000</v>
      </c>
      <c r="H35">
        <f t="shared" si="18"/>
        <v>180.37554842646279</v>
      </c>
      <c r="I35" t="str">
        <f t="shared" si="19"/>
        <v>&gt;125</v>
      </c>
    </row>
    <row r="36" spans="1:9">
      <c r="A36" s="4" t="s">
        <v>85</v>
      </c>
      <c r="B36">
        <f t="shared" si="12"/>
        <v>2.2131999582052231</v>
      </c>
      <c r="C36">
        <f t="shared" si="13"/>
        <v>359.27936356377808</v>
      </c>
      <c r="D36">
        <f t="shared" si="14"/>
        <v>359.27936356377808</v>
      </c>
      <c r="E36" t="str">
        <f t="shared" si="15"/>
        <v>Interpolado</v>
      </c>
      <c r="F36" s="9">
        <f t="shared" si="16"/>
        <v>89819.840890944513</v>
      </c>
      <c r="G36">
        <f t="shared" si="17"/>
        <v>89819.840890944513</v>
      </c>
      <c r="H36">
        <f t="shared" si="18"/>
        <v>89.819840890944519</v>
      </c>
      <c r="I36">
        <f t="shared" si="19"/>
        <v>89.819840890944519</v>
      </c>
    </row>
    <row r="37" spans="1:9">
      <c r="A37" s="4" t="s">
        <v>86</v>
      </c>
      <c r="B37">
        <f t="shared" ref="B37:B44" si="20">I16</f>
        <v>2.3210500329732895</v>
      </c>
      <c r="C37">
        <f t="shared" si="13"/>
        <v>1185.371526433554</v>
      </c>
      <c r="D37" t="str">
        <f t="shared" si="14"/>
        <v>&gt;500</v>
      </c>
      <c r="E37" t="str">
        <f t="shared" si="15"/>
        <v>Extrapolado &gt;500</v>
      </c>
      <c r="F37" s="9">
        <f t="shared" si="16"/>
        <v>296342.8816083885</v>
      </c>
      <c r="G37" t="str">
        <f t="shared" si="17"/>
        <v>&gt;125000</v>
      </c>
      <c r="H37">
        <f t="shared" si="18"/>
        <v>296.3428816083885</v>
      </c>
      <c r="I37" t="str">
        <f t="shared" si="19"/>
        <v>&gt;125</v>
      </c>
    </row>
    <row r="38" spans="1:9">
      <c r="A38" s="4" t="s">
        <v>87</v>
      </c>
      <c r="B38">
        <f t="shared" si="20"/>
        <v>2.3764999955892563</v>
      </c>
      <c r="C38" t="str">
        <f t="shared" si="13"/>
        <v>No calculable</v>
      </c>
      <c r="D38" t="str">
        <f t="shared" si="14"/>
        <v>&gt;500</v>
      </c>
      <c r="E38" t="str">
        <f t="shared" si="15"/>
        <v>Fuera del límite 4PL</v>
      </c>
      <c r="F38" s="9" t="str">
        <f t="shared" si="16"/>
        <v>No calculable</v>
      </c>
      <c r="G38" t="str">
        <f t="shared" si="17"/>
        <v>&gt;125000</v>
      </c>
      <c r="H38" t="str">
        <f t="shared" si="18"/>
        <v>No calculable</v>
      </c>
      <c r="I38" t="str">
        <f t="shared" si="19"/>
        <v>&gt;125</v>
      </c>
    </row>
    <row r="39" spans="1:9">
      <c r="A39" s="4" t="s">
        <v>88</v>
      </c>
      <c r="B39">
        <f t="shared" si="20"/>
        <v>2.3900500386953354</v>
      </c>
      <c r="C39" t="str">
        <f t="shared" si="13"/>
        <v>No calculable</v>
      </c>
      <c r="D39" t="str">
        <f t="shared" si="14"/>
        <v>&gt;500</v>
      </c>
      <c r="E39" t="str">
        <f t="shared" si="15"/>
        <v>Fuera del límite 4PL</v>
      </c>
      <c r="F39" s="9" t="str">
        <f t="shared" si="16"/>
        <v>No calculable</v>
      </c>
      <c r="G39" t="str">
        <f t="shared" si="17"/>
        <v>&gt;125000</v>
      </c>
      <c r="H39" t="str">
        <f t="shared" si="18"/>
        <v>No calculable</v>
      </c>
      <c r="I39" t="str">
        <f t="shared" si="19"/>
        <v>&gt;125</v>
      </c>
    </row>
    <row r="40" spans="1:9">
      <c r="A40" s="4" t="s">
        <v>89</v>
      </c>
      <c r="B40">
        <f t="shared" si="20"/>
        <v>2.2213500589132309</v>
      </c>
      <c r="C40">
        <f t="shared" si="13"/>
        <v>376.1432387017976</v>
      </c>
      <c r="D40">
        <f t="shared" si="14"/>
        <v>376.1432387017976</v>
      </c>
      <c r="E40" t="str">
        <f t="shared" si="15"/>
        <v>Interpolado</v>
      </c>
      <c r="F40" s="9">
        <f t="shared" si="16"/>
        <v>94035.809675449404</v>
      </c>
      <c r="G40">
        <f t="shared" si="17"/>
        <v>94035.809675449404</v>
      </c>
      <c r="H40">
        <f t="shared" si="18"/>
        <v>94.0358096754494</v>
      </c>
      <c r="I40">
        <f t="shared" si="19"/>
        <v>94.0358096754494</v>
      </c>
    </row>
    <row r="41" spans="1:9">
      <c r="A41" s="4" t="s">
        <v>90</v>
      </c>
      <c r="B41">
        <f t="shared" si="20"/>
        <v>2.278949961066246</v>
      </c>
      <c r="C41">
        <f t="shared" si="13"/>
        <v>586.23034728934113</v>
      </c>
      <c r="D41" t="str">
        <f t="shared" si="14"/>
        <v>&gt;500</v>
      </c>
      <c r="E41" t="str">
        <f t="shared" si="15"/>
        <v>Extrapolado &gt;500</v>
      </c>
      <c r="F41" s="9">
        <f t="shared" si="16"/>
        <v>146557.58682233529</v>
      </c>
      <c r="G41" t="str">
        <f t="shared" si="17"/>
        <v>&gt;125000</v>
      </c>
      <c r="H41">
        <f t="shared" si="18"/>
        <v>146.55758682233528</v>
      </c>
      <c r="I41" t="str">
        <f t="shared" si="19"/>
        <v>&gt;125</v>
      </c>
    </row>
    <row r="42" spans="1:9">
      <c r="A42" s="4" t="s">
        <v>91</v>
      </c>
      <c r="B42">
        <f t="shared" si="20"/>
        <v>2.1808999627828598</v>
      </c>
      <c r="C42">
        <f t="shared" si="13"/>
        <v>306.49693672648237</v>
      </c>
      <c r="D42">
        <f t="shared" si="14"/>
        <v>306.49693672648237</v>
      </c>
      <c r="E42" t="str">
        <f t="shared" si="15"/>
        <v>Interpolado</v>
      </c>
      <c r="F42" s="9">
        <f t="shared" si="16"/>
        <v>76624.234181620588</v>
      </c>
      <c r="G42">
        <f t="shared" si="17"/>
        <v>76624.234181620588</v>
      </c>
      <c r="H42">
        <f t="shared" si="18"/>
        <v>76.624234181620594</v>
      </c>
      <c r="I42">
        <f t="shared" si="19"/>
        <v>76.624234181620594</v>
      </c>
    </row>
    <row r="43" spans="1:9">
      <c r="A43" s="4" t="s">
        <v>92</v>
      </c>
      <c r="B43">
        <f t="shared" si="20"/>
        <v>2.0577999800443649</v>
      </c>
      <c r="C43">
        <f t="shared" si="13"/>
        <v>201.48340826023855</v>
      </c>
      <c r="D43">
        <f t="shared" si="14"/>
        <v>201.48340826023855</v>
      </c>
      <c r="E43" t="str">
        <f t="shared" si="15"/>
        <v>Interpolado</v>
      </c>
      <c r="F43" s="9">
        <f t="shared" si="16"/>
        <v>50370.85206505964</v>
      </c>
      <c r="G43">
        <f t="shared" si="17"/>
        <v>50370.85206505964</v>
      </c>
      <c r="H43">
        <f t="shared" si="18"/>
        <v>50.370852065059637</v>
      </c>
      <c r="I43">
        <f t="shared" si="19"/>
        <v>50.370852065059637</v>
      </c>
    </row>
    <row r="44" spans="1:9">
      <c r="A44" s="4" t="s">
        <v>93</v>
      </c>
      <c r="B44">
        <f t="shared" si="20"/>
        <v>1.933649942278862</v>
      </c>
      <c r="C44">
        <f t="shared" si="13"/>
        <v>151.35682723129781</v>
      </c>
      <c r="D44">
        <f t="shared" si="14"/>
        <v>151.35682723129781</v>
      </c>
      <c r="E44" t="str">
        <f t="shared" si="15"/>
        <v>Interpolado</v>
      </c>
      <c r="F44" s="9">
        <f t="shared" si="16"/>
        <v>37839.206807824456</v>
      </c>
      <c r="G44">
        <f t="shared" si="17"/>
        <v>37839.206807824456</v>
      </c>
      <c r="H44">
        <f t="shared" si="18"/>
        <v>37.839206807824453</v>
      </c>
      <c r="I44">
        <f t="shared" si="19"/>
        <v>37.839206807824453</v>
      </c>
    </row>
    <row r="45" spans="1:9">
      <c r="A45" s="4" t="s">
        <v>94</v>
      </c>
      <c r="B45">
        <f t="shared" ref="B45:B52" si="21">J16</f>
        <v>2.532449945807457</v>
      </c>
      <c r="C45" t="str">
        <f t="shared" si="13"/>
        <v>No calculable</v>
      </c>
      <c r="D45" t="str">
        <f t="shared" si="14"/>
        <v>&gt;500</v>
      </c>
      <c r="E45" t="str">
        <f t="shared" si="15"/>
        <v>Fuera del límite 4PL</v>
      </c>
      <c r="F45" s="9" t="str">
        <f t="shared" si="16"/>
        <v>No calculable</v>
      </c>
      <c r="G45" t="str">
        <f t="shared" si="17"/>
        <v>&gt;125000</v>
      </c>
      <c r="H45" t="str">
        <f t="shared" si="18"/>
        <v>No calculable</v>
      </c>
      <c r="I45" t="str">
        <f t="shared" si="19"/>
        <v>&gt;125</v>
      </c>
    </row>
    <row r="46" spans="1:9">
      <c r="A46" s="4" t="s">
        <v>95</v>
      </c>
      <c r="B46">
        <f t="shared" si="21"/>
        <v>2.1774500459432602</v>
      </c>
      <c r="C46">
        <f t="shared" si="13"/>
        <v>301.87131244625965</v>
      </c>
      <c r="D46">
        <f t="shared" si="14"/>
        <v>301.87131244625965</v>
      </c>
      <c r="E46" t="str">
        <f t="shared" si="15"/>
        <v>Interpolado</v>
      </c>
      <c r="F46" s="9">
        <f t="shared" si="16"/>
        <v>75467.828111564915</v>
      </c>
      <c r="G46">
        <f t="shared" si="17"/>
        <v>75467.828111564915</v>
      </c>
      <c r="H46">
        <f t="shared" si="18"/>
        <v>75.467828111564913</v>
      </c>
      <c r="I46">
        <f t="shared" si="19"/>
        <v>75.467828111564913</v>
      </c>
    </row>
    <row r="47" spans="1:9">
      <c r="A47" s="4" t="s">
        <v>96</v>
      </c>
      <c r="B47">
        <f t="shared" si="21"/>
        <v>2.3573000282049179</v>
      </c>
      <c r="C47" t="str">
        <f t="shared" si="13"/>
        <v>No calculable</v>
      </c>
      <c r="D47" t="str">
        <f t="shared" si="14"/>
        <v>&gt;500</v>
      </c>
      <c r="E47" t="str">
        <f t="shared" si="15"/>
        <v>Fuera del límite 4PL</v>
      </c>
      <c r="F47" s="9" t="str">
        <f t="shared" si="16"/>
        <v>No calculable</v>
      </c>
      <c r="G47" t="str">
        <f t="shared" si="17"/>
        <v>&gt;125000</v>
      </c>
      <c r="H47" t="str">
        <f t="shared" si="18"/>
        <v>No calculable</v>
      </c>
      <c r="I47" t="str">
        <f t="shared" si="19"/>
        <v>&gt;125</v>
      </c>
    </row>
    <row r="48" spans="1:9">
      <c r="A48" s="4" t="s">
        <v>97</v>
      </c>
      <c r="B48">
        <f t="shared" si="21"/>
        <v>2.2932000011205673</v>
      </c>
      <c r="C48">
        <f t="shared" si="13"/>
        <v>694.62398122084346</v>
      </c>
      <c r="D48" t="str">
        <f t="shared" si="14"/>
        <v>&gt;500</v>
      </c>
      <c r="E48" t="str">
        <f t="shared" si="15"/>
        <v>Extrapolado &gt;500</v>
      </c>
      <c r="F48" s="9">
        <f t="shared" si="16"/>
        <v>173655.99530521088</v>
      </c>
      <c r="G48" t="str">
        <f t="shared" si="17"/>
        <v>&gt;125000</v>
      </c>
      <c r="H48">
        <f t="shared" si="18"/>
        <v>173.65599530521087</v>
      </c>
      <c r="I48" t="str">
        <f t="shared" si="19"/>
        <v>&gt;125</v>
      </c>
    </row>
    <row r="49" spans="1:9">
      <c r="A49" s="4" t="s">
        <v>98</v>
      </c>
      <c r="B49">
        <f t="shared" si="21"/>
        <v>2.2729500383138657</v>
      </c>
      <c r="C49">
        <f t="shared" si="13"/>
        <v>551.56874371577737</v>
      </c>
      <c r="D49" t="str">
        <f t="shared" si="14"/>
        <v>&gt;500</v>
      </c>
      <c r="E49" t="str">
        <f t="shared" si="15"/>
        <v>Extrapolado &gt;500</v>
      </c>
      <c r="F49" s="9">
        <f t="shared" si="16"/>
        <v>137892.18592894435</v>
      </c>
      <c r="G49" t="str">
        <f t="shared" si="17"/>
        <v>&gt;125000</v>
      </c>
      <c r="H49">
        <f t="shared" si="18"/>
        <v>137.89218592894434</v>
      </c>
      <c r="I49" t="str">
        <f t="shared" si="19"/>
        <v>&gt;125</v>
      </c>
    </row>
    <row r="50" spans="1:9">
      <c r="A50" s="4" t="s">
        <v>99</v>
      </c>
      <c r="B50">
        <f t="shared" si="21"/>
        <v>2.3411500304937363</v>
      </c>
      <c r="C50">
        <f t="shared" si="13"/>
        <v>4235.2099557284955</v>
      </c>
      <c r="D50" t="str">
        <f t="shared" si="14"/>
        <v>&gt;500</v>
      </c>
      <c r="E50" t="str">
        <f t="shared" si="15"/>
        <v>Extrapolado &gt;500</v>
      </c>
      <c r="F50" s="9">
        <f t="shared" si="16"/>
        <v>1058802.4889321239</v>
      </c>
      <c r="G50" t="str">
        <f t="shared" si="17"/>
        <v>&gt;125000</v>
      </c>
      <c r="H50">
        <f t="shared" si="18"/>
        <v>1058.8024889321239</v>
      </c>
      <c r="I50" t="str">
        <f t="shared" si="19"/>
        <v>&gt;125</v>
      </c>
    </row>
    <row r="51" spans="1:9">
      <c r="A51" s="4" t="s">
        <v>100</v>
      </c>
      <c r="B51">
        <f t="shared" si="21"/>
        <v>2.2950999587774277</v>
      </c>
      <c r="C51">
        <f t="shared" si="13"/>
        <v>712.92863437843516</v>
      </c>
      <c r="D51" t="str">
        <f t="shared" si="14"/>
        <v>&gt;500</v>
      </c>
      <c r="E51" t="str">
        <f t="shared" si="15"/>
        <v>Extrapolado &gt;500</v>
      </c>
      <c r="F51" s="9">
        <f t="shared" si="16"/>
        <v>178232.1585946088</v>
      </c>
      <c r="G51" t="str">
        <f t="shared" si="17"/>
        <v>&gt;125000</v>
      </c>
      <c r="H51">
        <f t="shared" si="18"/>
        <v>178.23215859460879</v>
      </c>
      <c r="I51" t="str">
        <f t="shared" si="19"/>
        <v>&gt;125</v>
      </c>
    </row>
    <row r="52" spans="1:9">
      <c r="A52" s="4" t="s">
        <v>101</v>
      </c>
      <c r="B52">
        <f t="shared" si="21"/>
        <v>2.1157499402761459</v>
      </c>
      <c r="C52">
        <f t="shared" si="13"/>
        <v>239.26259067796599</v>
      </c>
      <c r="D52">
        <f t="shared" si="14"/>
        <v>239.26259067796599</v>
      </c>
      <c r="E52" t="str">
        <f t="shared" si="15"/>
        <v>Interpolado</v>
      </c>
      <c r="F52" s="9">
        <f t="shared" si="16"/>
        <v>59815.647669491496</v>
      </c>
      <c r="G52">
        <f t="shared" si="17"/>
        <v>59815.647669491496</v>
      </c>
      <c r="H52">
        <f t="shared" si="18"/>
        <v>59.815647669491497</v>
      </c>
      <c r="I52">
        <f t="shared" si="19"/>
        <v>59.815647669491497</v>
      </c>
    </row>
    <row r="53" spans="1:9">
      <c r="A53" s="4" t="s">
        <v>102</v>
      </c>
      <c r="B53">
        <f t="shared" ref="B53:B60" si="22">K16</f>
        <v>2.4878500550985336</v>
      </c>
      <c r="C53" t="str">
        <f t="shared" si="13"/>
        <v>No calculable</v>
      </c>
      <c r="D53" t="str">
        <f t="shared" si="14"/>
        <v>&gt;500</v>
      </c>
      <c r="E53" t="str">
        <f t="shared" si="15"/>
        <v>Fuera del límite 4PL</v>
      </c>
      <c r="F53" s="9" t="str">
        <f t="shared" si="16"/>
        <v>No calculable</v>
      </c>
      <c r="G53" t="str">
        <f t="shared" si="17"/>
        <v>&gt;125000</v>
      </c>
      <c r="H53" t="str">
        <f t="shared" si="18"/>
        <v>No calculable</v>
      </c>
      <c r="I53" t="str">
        <f t="shared" si="19"/>
        <v>&gt;125</v>
      </c>
    </row>
    <row r="54" spans="1:9">
      <c r="A54" s="4" t="s">
        <v>103</v>
      </c>
      <c r="B54">
        <f t="shared" si="22"/>
        <v>2.3514000028371811</v>
      </c>
      <c r="C54" t="str">
        <f t="shared" si="13"/>
        <v>No calculable</v>
      </c>
      <c r="D54" t="str">
        <f t="shared" si="14"/>
        <v>&gt;500</v>
      </c>
      <c r="E54" t="str">
        <f t="shared" si="15"/>
        <v>Fuera del límite 4PL</v>
      </c>
      <c r="F54" s="9" t="str">
        <f t="shared" si="16"/>
        <v>No calculable</v>
      </c>
      <c r="G54" t="str">
        <f t="shared" si="17"/>
        <v>&gt;125000</v>
      </c>
      <c r="H54" t="str">
        <f t="shared" si="18"/>
        <v>No calculable</v>
      </c>
      <c r="I54" t="str">
        <f t="shared" si="19"/>
        <v>&gt;125</v>
      </c>
    </row>
    <row r="55" spans="1:9">
      <c r="A55" s="4" t="s">
        <v>104</v>
      </c>
      <c r="B55">
        <f t="shared" si="22"/>
        <v>2.4227499812841415</v>
      </c>
      <c r="C55" t="str">
        <f t="shared" si="13"/>
        <v>No calculable</v>
      </c>
      <c r="D55" t="str">
        <f t="shared" si="14"/>
        <v>&gt;500</v>
      </c>
      <c r="E55" t="str">
        <f t="shared" si="15"/>
        <v>Fuera del límite 4PL</v>
      </c>
      <c r="F55" s="9" t="str">
        <f t="shared" si="16"/>
        <v>No calculable</v>
      </c>
      <c r="G55" t="str">
        <f t="shared" si="17"/>
        <v>&gt;125000</v>
      </c>
      <c r="H55" t="str">
        <f t="shared" si="18"/>
        <v>No calculable</v>
      </c>
      <c r="I55" t="str">
        <f t="shared" si="19"/>
        <v>&gt;125</v>
      </c>
    </row>
    <row r="56" spans="1:9">
      <c r="A56" s="4" t="s">
        <v>105</v>
      </c>
      <c r="B56">
        <f t="shared" si="22"/>
        <v>2.236500009894371</v>
      </c>
      <c r="C56">
        <f t="shared" si="13"/>
        <v>412.98617921182324</v>
      </c>
      <c r="D56">
        <f t="shared" si="14"/>
        <v>412.98617921182324</v>
      </c>
      <c r="E56" t="str">
        <f t="shared" si="15"/>
        <v>Interpolado</v>
      </c>
      <c r="F56" s="9">
        <f t="shared" si="16"/>
        <v>103246.54480295582</v>
      </c>
      <c r="G56">
        <f t="shared" si="17"/>
        <v>103246.54480295582</v>
      </c>
      <c r="H56">
        <f t="shared" si="18"/>
        <v>103.24654480295581</v>
      </c>
      <c r="I56">
        <f t="shared" si="19"/>
        <v>103.24654480295581</v>
      </c>
    </row>
    <row r="57" spans="1:9">
      <c r="A57" s="4" t="s">
        <v>106</v>
      </c>
      <c r="B57">
        <f t="shared" si="22"/>
        <v>2.367850050330162</v>
      </c>
      <c r="C57" t="str">
        <f t="shared" si="13"/>
        <v>No calculable</v>
      </c>
      <c r="D57" t="str">
        <f t="shared" si="14"/>
        <v>&gt;500</v>
      </c>
      <c r="E57" t="str">
        <f t="shared" si="15"/>
        <v>Fuera del límite 4PL</v>
      </c>
      <c r="F57" s="9" t="str">
        <f t="shared" si="16"/>
        <v>No calculable</v>
      </c>
      <c r="G57" t="str">
        <f t="shared" si="17"/>
        <v>&gt;125000</v>
      </c>
      <c r="H57" t="str">
        <f t="shared" si="18"/>
        <v>No calculable</v>
      </c>
      <c r="I57" t="str">
        <f t="shared" si="19"/>
        <v>&gt;125</v>
      </c>
    </row>
    <row r="58" spans="1:9">
      <c r="A58" s="4" t="s">
        <v>107</v>
      </c>
      <c r="B58">
        <f t="shared" si="22"/>
        <v>2.3912999480962753</v>
      </c>
      <c r="C58" t="str">
        <f t="shared" si="13"/>
        <v>No calculable</v>
      </c>
      <c r="D58" t="str">
        <f t="shared" si="14"/>
        <v>&gt;500</v>
      </c>
      <c r="E58" t="str">
        <f t="shared" si="15"/>
        <v>Fuera del límite 4PL</v>
      </c>
      <c r="F58" s="9" t="str">
        <f t="shared" si="16"/>
        <v>No calculable</v>
      </c>
      <c r="G58" t="str">
        <f t="shared" si="17"/>
        <v>&gt;125000</v>
      </c>
      <c r="H58" t="str">
        <f t="shared" si="18"/>
        <v>No calculable</v>
      </c>
      <c r="I58" t="str">
        <f t="shared" si="19"/>
        <v>&gt;125</v>
      </c>
    </row>
    <row r="59" spans="1:9">
      <c r="A59" s="4" t="s">
        <v>108</v>
      </c>
      <c r="B59">
        <f t="shared" si="22"/>
        <v>2.3551999181509018</v>
      </c>
      <c r="C59" t="str">
        <f t="shared" si="13"/>
        <v>No calculable</v>
      </c>
      <c r="D59" t="str">
        <f t="shared" si="14"/>
        <v>&gt;500</v>
      </c>
      <c r="E59" t="str">
        <f t="shared" si="15"/>
        <v>Fuera del límite 4PL</v>
      </c>
      <c r="F59" s="9" t="str">
        <f t="shared" si="16"/>
        <v>No calculable</v>
      </c>
      <c r="G59" t="str">
        <f t="shared" si="17"/>
        <v>&gt;125000</v>
      </c>
      <c r="H59" t="str">
        <f t="shared" si="18"/>
        <v>No calculable</v>
      </c>
      <c r="I59" t="str">
        <f t="shared" si="19"/>
        <v>&gt;125</v>
      </c>
    </row>
    <row r="60" spans="1:9">
      <c r="A60" s="4" t="s">
        <v>109</v>
      </c>
      <c r="B60">
        <f t="shared" si="22"/>
        <v>2.381800040602684</v>
      </c>
      <c r="C60" t="str">
        <f t="shared" si="13"/>
        <v>No calculable</v>
      </c>
      <c r="D60" t="str">
        <f t="shared" si="14"/>
        <v>&gt;500</v>
      </c>
      <c r="E60" t="str">
        <f t="shared" si="15"/>
        <v>Fuera del límite 4PL</v>
      </c>
      <c r="F60" s="9" t="str">
        <f t="shared" si="16"/>
        <v>No calculable</v>
      </c>
      <c r="G60" t="str">
        <f t="shared" si="17"/>
        <v>&gt;125000</v>
      </c>
      <c r="H60" t="str">
        <f t="shared" si="18"/>
        <v>No calculable</v>
      </c>
      <c r="I60" t="str">
        <f t="shared" si="19"/>
        <v>&gt;125</v>
      </c>
    </row>
    <row r="61" spans="1:9">
      <c r="A61" s="4" t="s">
        <v>110</v>
      </c>
      <c r="B61">
        <f t="shared" ref="B61:B67" si="23">L16</f>
        <v>2.3100499957799911</v>
      </c>
      <c r="C61">
        <f t="shared" si="13"/>
        <v>912.77943080123225</v>
      </c>
      <c r="D61" t="str">
        <f t="shared" si="14"/>
        <v>&gt;500</v>
      </c>
      <c r="E61" t="str">
        <f t="shared" si="15"/>
        <v>Extrapolado &gt;500</v>
      </c>
      <c r="F61" s="9">
        <f t="shared" si="16"/>
        <v>228194.85770030806</v>
      </c>
      <c r="G61" t="str">
        <f t="shared" si="17"/>
        <v>&gt;125000</v>
      </c>
      <c r="H61">
        <f t="shared" si="18"/>
        <v>228.19485770030806</v>
      </c>
      <c r="I61" t="str">
        <f t="shared" si="19"/>
        <v>&gt;125</v>
      </c>
    </row>
    <row r="62" spans="1:9">
      <c r="A62" s="4" t="s">
        <v>111</v>
      </c>
      <c r="B62">
        <f t="shared" si="23"/>
        <v>1.8909500688314438</v>
      </c>
      <c r="C62">
        <f t="shared" si="13"/>
        <v>139.41764578579523</v>
      </c>
      <c r="D62">
        <f t="shared" si="14"/>
        <v>139.41764578579523</v>
      </c>
      <c r="E62" t="str">
        <f t="shared" si="15"/>
        <v>Interpolado</v>
      </c>
      <c r="F62" s="9">
        <f t="shared" si="16"/>
        <v>34854.411446448808</v>
      </c>
      <c r="G62">
        <f t="shared" si="17"/>
        <v>34854.411446448808</v>
      </c>
      <c r="H62">
        <f t="shared" si="18"/>
        <v>34.854411446448808</v>
      </c>
      <c r="I62">
        <f t="shared" si="19"/>
        <v>34.854411446448808</v>
      </c>
    </row>
    <row r="63" spans="1:9">
      <c r="A63" s="4" t="s">
        <v>113</v>
      </c>
      <c r="B63">
        <f t="shared" si="23"/>
        <v>2.135300025343895</v>
      </c>
      <c r="C63">
        <f t="shared" si="13"/>
        <v>255.78342227590079</v>
      </c>
      <c r="D63">
        <f t="shared" si="14"/>
        <v>255.78342227590079</v>
      </c>
      <c r="E63" t="str">
        <f t="shared" si="15"/>
        <v>Interpolado</v>
      </c>
      <c r="F63" s="9">
        <f t="shared" si="16"/>
        <v>63945.855568975196</v>
      </c>
      <c r="G63">
        <f t="shared" si="17"/>
        <v>63945.855568975196</v>
      </c>
      <c r="H63">
        <f t="shared" si="18"/>
        <v>63.945855568975198</v>
      </c>
      <c r="I63">
        <f t="shared" si="19"/>
        <v>63.945855568975198</v>
      </c>
    </row>
    <row r="64" spans="1:9">
      <c r="A64" s="4" t="s">
        <v>114</v>
      </c>
      <c r="B64">
        <f t="shared" si="23"/>
        <v>2.2096500247716904</v>
      </c>
      <c r="C64">
        <f t="shared" si="13"/>
        <v>352.46512086176546</v>
      </c>
      <c r="D64">
        <f t="shared" si="14"/>
        <v>352.46512086176546</v>
      </c>
      <c r="E64" t="str">
        <f t="shared" si="15"/>
        <v>Interpolado</v>
      </c>
      <c r="F64" s="9">
        <f t="shared" si="16"/>
        <v>88116.280215441366</v>
      </c>
      <c r="G64">
        <f t="shared" si="17"/>
        <v>88116.280215441366</v>
      </c>
      <c r="H64">
        <f t="shared" si="18"/>
        <v>88.116280215441364</v>
      </c>
      <c r="I64">
        <f t="shared" si="19"/>
        <v>88.116280215441364</v>
      </c>
    </row>
    <row r="65" spans="1:9">
      <c r="A65" s="4" t="s">
        <v>112</v>
      </c>
      <c r="B65">
        <f t="shared" si="23"/>
        <v>2.3595499843358994</v>
      </c>
      <c r="C65" t="str">
        <f t="shared" si="13"/>
        <v>No calculable</v>
      </c>
      <c r="D65" t="str">
        <f t="shared" si="14"/>
        <v>&gt;500</v>
      </c>
      <c r="E65" t="str">
        <f t="shared" si="15"/>
        <v>Fuera del límite 4PL</v>
      </c>
      <c r="F65" s="9" t="str">
        <f t="shared" si="16"/>
        <v>No calculable</v>
      </c>
      <c r="G65" t="str">
        <f t="shared" si="17"/>
        <v>&gt;125000</v>
      </c>
      <c r="H65" t="str">
        <f t="shared" si="18"/>
        <v>No calculable</v>
      </c>
      <c r="I65" t="str">
        <f t="shared" si="19"/>
        <v>&gt;125</v>
      </c>
    </row>
    <row r="66" spans="1:9">
      <c r="A66" s="4" t="s">
        <v>115</v>
      </c>
      <c r="B66">
        <f t="shared" si="23"/>
        <v>2.5368000119924545</v>
      </c>
      <c r="C66" t="str">
        <f t="shared" si="13"/>
        <v>No calculable</v>
      </c>
      <c r="D66" t="str">
        <f t="shared" si="14"/>
        <v>&gt;500</v>
      </c>
      <c r="E66" t="str">
        <f t="shared" si="15"/>
        <v>Fuera del límite 4PL</v>
      </c>
      <c r="F66" s="9" t="str">
        <f t="shared" si="16"/>
        <v>No calculable</v>
      </c>
      <c r="G66" t="str">
        <f t="shared" si="17"/>
        <v>&gt;125000</v>
      </c>
      <c r="H66" t="str">
        <f t="shared" si="18"/>
        <v>No calculable</v>
      </c>
      <c r="I66" t="str">
        <f t="shared" si="19"/>
        <v>&gt;125</v>
      </c>
    </row>
    <row r="67" spans="1:9">
      <c r="A67" s="4" t="s">
        <v>116</v>
      </c>
      <c r="B67">
        <f t="shared" si="23"/>
        <v>2.4433499425649643</v>
      </c>
      <c r="C67" t="str">
        <f t="shared" si="13"/>
        <v>No calculable</v>
      </c>
      <c r="D67" t="str">
        <f t="shared" si="14"/>
        <v>&gt;500</v>
      </c>
      <c r="E67" t="str">
        <f t="shared" si="15"/>
        <v>Fuera del límite 4PL</v>
      </c>
      <c r="F67" s="9" t="str">
        <f t="shared" si="16"/>
        <v>No calculable</v>
      </c>
      <c r="G67" t="str">
        <f t="shared" si="17"/>
        <v>&gt;125000</v>
      </c>
      <c r="H67" t="str">
        <f t="shared" si="18"/>
        <v>No calculable</v>
      </c>
      <c r="I67" t="str">
        <f t="shared" si="19"/>
        <v>&gt;125</v>
      </c>
    </row>
  </sheetData>
  <mergeCells count="4">
    <mergeCell ref="A14:F14"/>
    <mergeCell ref="G14:L14"/>
    <mergeCell ref="A1:L1"/>
    <mergeCell ref="N14:O14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Sheet0</vt:lpstr>
      <vt:lpstr>Análisis ELISA ACTH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isabial</dc:creator>
  <cp:lastModifiedBy>Jorge Navarro Calvo</cp:lastModifiedBy>
  <dcterms:created xsi:type="dcterms:W3CDTF">2026-09-22T11:31:24Z</dcterms:created>
  <dcterms:modified xsi:type="dcterms:W3CDTF">2026-09-22T15:32:39Z</dcterms:modified>
</cp:coreProperties>
</file>