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mh-my.sharepoint.com/personal/luis_garcia22_miumh_umh_es/Documents/LUIS/CUARTO/TFG/TFG FINAL LUIS GARCÍA/ANEXO II - Modelo Cálculo Excel/"/>
    </mc:Choice>
  </mc:AlternateContent>
  <xr:revisionPtr revIDLastSave="1" documentId="13_ncr:1_{AE8F2701-5C65-467A-8A55-78F93499E967}" xr6:coauthVersionLast="45" xr6:coauthVersionMax="45" xr10:uidLastSave="{E48C2554-6911-48AF-BE6D-9B39A3E160EB}"/>
  <bookViews>
    <workbookView xWindow="9672" yWindow="2628" windowWidth="13368" windowHeight="9024" xr2:uid="{91C9BF85-4C4E-49E0-97AD-4D2E58800C4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5" i="1" l="1"/>
  <c r="D11" i="1"/>
  <c r="D14" i="1" s="1"/>
  <c r="G11" i="1"/>
  <c r="G12" i="1" s="1"/>
  <c r="G16" i="1" s="1"/>
  <c r="D13" i="1"/>
  <c r="G13" i="1"/>
  <c r="D10" i="1"/>
  <c r="F10" i="1"/>
  <c r="F13" i="1" s="1"/>
  <c r="E10" i="1"/>
  <c r="E13" i="1" s="1"/>
  <c r="C10" i="1"/>
  <c r="F9" i="1"/>
  <c r="F11" i="1" s="1"/>
  <c r="E9" i="1"/>
  <c r="E11" i="1" s="1"/>
  <c r="D9" i="1"/>
  <c r="C9" i="1"/>
  <c r="C13" i="1" s="1"/>
  <c r="E14" i="1" l="1"/>
  <c r="E12" i="1"/>
  <c r="E16" i="1" s="1"/>
  <c r="F12" i="1"/>
  <c r="F16" i="1" s="1"/>
  <c r="F14" i="1"/>
  <c r="D12" i="1"/>
  <c r="D16" i="1" s="1"/>
  <c r="C11" i="1"/>
  <c r="G14" i="1"/>
  <c r="C12" i="1" l="1"/>
  <c r="C14" i="1"/>
</calcChain>
</file>

<file path=xl/sharedStrings.xml><?xml version="1.0" encoding="utf-8"?>
<sst xmlns="http://schemas.openxmlformats.org/spreadsheetml/2006/main" count="21" uniqueCount="21">
  <si>
    <t>Lectura</t>
  </si>
  <si>
    <t>E11</t>
  </si>
  <si>
    <t>E12</t>
  </si>
  <si>
    <t>E13</t>
  </si>
  <si>
    <t>E14</t>
  </si>
  <si>
    <t>E15</t>
  </si>
  <si>
    <t>P1</t>
  </si>
  <si>
    <t>X</t>
  </si>
  <si>
    <t>Y</t>
  </si>
  <si>
    <t>Ángulo Alpha º</t>
  </si>
  <si>
    <t>Ángulo Beta º</t>
  </si>
  <si>
    <t>d</t>
  </si>
  <si>
    <t>Flujo total emitido por la luminaria [lm]</t>
  </si>
  <si>
    <t>Altura lúminaria [m]</t>
  </si>
  <si>
    <t xml:space="preserve">Longitud l [m] </t>
  </si>
  <si>
    <t>Iluminancia horizontal (plano) [lux]</t>
  </si>
  <si>
    <t>Intensidad luminica curva polar 1m [cd]</t>
  </si>
  <si>
    <t>Corrección diagrama -Flujo [cd/1000lm]</t>
  </si>
  <si>
    <t>Rendimiento</t>
  </si>
  <si>
    <t>Angulo de orientación respecto al plano del eje longitudinal de la call</t>
  </si>
  <si>
    <t>ángulo de inclinación del eje transversal (corto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</si>
</sst>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0" fontId="0" fillId="0" borderId="0" xfId="0" applyNumberFormat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80962-4E10-40C3-9C8C-DE85E340DA49}">
  <dimension ref="B2:H16"/>
  <sheetViews>
    <sheetView tabSelected="1" topLeftCell="B1" zoomScaleNormal="100" workbookViewId="0">
      <selection activeCell="C17" sqref="C17"/>
    </sheetView>
  </sheetViews>
  <sheetFormatPr baseColWidth="10" defaultRowHeight="14.4" x14ac:dyDescent="0.3"/>
  <cols>
    <col min="2" max="2" width="34.5546875" customWidth="1"/>
  </cols>
  <sheetData>
    <row r="2" spans="2:8" x14ac:dyDescent="0.3">
      <c r="B2" t="s">
        <v>13</v>
      </c>
      <c r="C2">
        <v>4.3</v>
      </c>
    </row>
    <row r="3" spans="2:8" x14ac:dyDescent="0.3">
      <c r="B3" t="s">
        <v>12</v>
      </c>
      <c r="C3">
        <v>3090</v>
      </c>
    </row>
    <row r="4" spans="2:8" x14ac:dyDescent="0.3">
      <c r="B4" t="s">
        <v>18</v>
      </c>
      <c r="C4" s="2">
        <v>0.99939999999999996</v>
      </c>
    </row>
    <row r="5" spans="2:8" x14ac:dyDescent="0.3">
      <c r="B5" t="s">
        <v>17</v>
      </c>
      <c r="C5">
        <f>(C3*C4)/1000</f>
        <v>3.0881459999999996</v>
      </c>
    </row>
    <row r="7" spans="2:8" x14ac:dyDescent="0.3">
      <c r="C7" s="4" t="s">
        <v>6</v>
      </c>
      <c r="D7" s="4"/>
      <c r="E7" s="4"/>
      <c r="F7" s="4"/>
      <c r="G7" s="4"/>
    </row>
    <row r="8" spans="2:8" x14ac:dyDescent="0.3">
      <c r="B8" t="s">
        <v>0</v>
      </c>
      <c r="C8" t="s">
        <v>1</v>
      </c>
      <c r="D8" t="s">
        <v>2</v>
      </c>
      <c r="E8" t="s">
        <v>3</v>
      </c>
      <c r="F8" t="s">
        <v>4</v>
      </c>
      <c r="G8" s="3" t="s">
        <v>5</v>
      </c>
    </row>
    <row r="9" spans="2:8" x14ac:dyDescent="0.3">
      <c r="B9" t="s">
        <v>7</v>
      </c>
      <c r="C9">
        <f>1/6</f>
        <v>0.16666666666666666</v>
      </c>
      <c r="D9">
        <f>5/6</f>
        <v>0.83333333333333337</v>
      </c>
      <c r="E9">
        <f>1/6</f>
        <v>0.16666666666666666</v>
      </c>
      <c r="F9">
        <f>5/6</f>
        <v>0.83333333333333337</v>
      </c>
      <c r="G9" s="3">
        <v>4.5</v>
      </c>
    </row>
    <row r="10" spans="2:8" x14ac:dyDescent="0.3">
      <c r="B10" t="s">
        <v>8</v>
      </c>
      <c r="C10">
        <f>1/3</f>
        <v>0.33333333333333331</v>
      </c>
      <c r="D10">
        <f>1/3</f>
        <v>0.33333333333333331</v>
      </c>
      <c r="E10">
        <f>-1/3</f>
        <v>-0.33333333333333331</v>
      </c>
      <c r="F10">
        <f>-1/3</f>
        <v>-0.33333333333333331</v>
      </c>
      <c r="G10" s="3">
        <v>0</v>
      </c>
    </row>
    <row r="11" spans="2:8" x14ac:dyDescent="0.3">
      <c r="B11" t="s">
        <v>11</v>
      </c>
      <c r="C11">
        <f>SQRT(C9*C9+C10*C10)</f>
        <v>0.37267799624996495</v>
      </c>
      <c r="D11">
        <f t="shared" ref="D11:G11" si="0">SQRT(D9*D9+D10*D10)</f>
        <v>0.89752746785575066</v>
      </c>
      <c r="E11">
        <f t="shared" si="0"/>
        <v>0.37267799624996495</v>
      </c>
      <c r="F11">
        <f t="shared" si="0"/>
        <v>0.89752746785575066</v>
      </c>
      <c r="G11" s="3">
        <f t="shared" si="0"/>
        <v>4.5</v>
      </c>
    </row>
    <row r="12" spans="2:8" x14ac:dyDescent="0.3">
      <c r="B12" t="s">
        <v>9</v>
      </c>
      <c r="C12">
        <f>DEGREES(ATAN(C11/$C$2))</f>
        <v>4.9534073145321518</v>
      </c>
      <c r="D12">
        <f t="shared" ref="D12:G12" si="1">DEGREES(ATAN(D11/$C$2))</f>
        <v>11.789921889529472</v>
      </c>
      <c r="E12">
        <f t="shared" si="1"/>
        <v>4.9534073145321518</v>
      </c>
      <c r="F12">
        <f t="shared" si="1"/>
        <v>11.789921889529472</v>
      </c>
      <c r="G12" s="3">
        <f t="shared" si="1"/>
        <v>46.301952672578878</v>
      </c>
      <c r="H12" t="s">
        <v>20</v>
      </c>
    </row>
    <row r="13" spans="2:8" x14ac:dyDescent="0.3">
      <c r="B13" t="s">
        <v>10</v>
      </c>
      <c r="C13">
        <f>90-DEGREES(ATAN(C10/C9))</f>
        <v>26.56505117707799</v>
      </c>
      <c r="D13">
        <f t="shared" ref="D13:G13" si="2">90-DEGREES(ATAN(D10/D9))</f>
        <v>68.198590513648185</v>
      </c>
      <c r="E13">
        <f t="shared" si="2"/>
        <v>153.43494882292202</v>
      </c>
      <c r="F13">
        <f t="shared" si="2"/>
        <v>111.80140948635182</v>
      </c>
      <c r="G13" s="3">
        <f t="shared" si="2"/>
        <v>90</v>
      </c>
      <c r="H13" t="s">
        <v>19</v>
      </c>
    </row>
    <row r="14" spans="2:8" x14ac:dyDescent="0.3">
      <c r="B14" t="s">
        <v>14</v>
      </c>
      <c r="C14">
        <f>SQRT($C$2*$C$2+C11*C11)</f>
        <v>4.3161196564609847</v>
      </c>
      <c r="D14">
        <f t="shared" ref="D14:G14" si="3">SQRT($C$2*$C$2+D11*D11)</f>
        <v>4.3926706632247718</v>
      </c>
      <c r="E14">
        <f t="shared" si="3"/>
        <v>4.3161196564609847</v>
      </c>
      <c r="F14">
        <f t="shared" si="3"/>
        <v>4.3926706632247718</v>
      </c>
      <c r="G14" s="3">
        <f t="shared" si="3"/>
        <v>6.2241465278381742</v>
      </c>
    </row>
    <row r="15" spans="2:8" x14ac:dyDescent="0.3">
      <c r="B15" t="s">
        <v>15</v>
      </c>
      <c r="C15" s="1">
        <v>42</v>
      </c>
      <c r="D15" s="1">
        <v>42</v>
      </c>
      <c r="E15" s="1">
        <v>42</v>
      </c>
      <c r="F15" s="1">
        <v>42</v>
      </c>
      <c r="G15" s="3">
        <v>6</v>
      </c>
    </row>
    <row r="16" spans="2:8" x14ac:dyDescent="0.3">
      <c r="B16" t="s">
        <v>16</v>
      </c>
      <c r="C16">
        <f>((C15*$C$2*$C$2)/(COS(RADIANS(C12))^3))/$C$5</f>
        <v>254.31000057678625</v>
      </c>
      <c r="D16">
        <f t="shared" ref="C16:F16" si="4">((D15*$C$2*$C$2)/(COS(RADIANS(D12))^3))/$C$5</f>
        <v>268.08279401444815</v>
      </c>
      <c r="E16">
        <f t="shared" si="4"/>
        <v>254.31000057678625</v>
      </c>
      <c r="F16">
        <f t="shared" si="4"/>
        <v>268.08279401444815</v>
      </c>
      <c r="G16" s="3">
        <f>((G15*$C$2*$C$2)/(COS(RADIANS(G12))^3))/$C$5</f>
        <v>108.94928760753896</v>
      </c>
    </row>
  </sheetData>
  <mergeCells count="1"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</dc:creator>
  <cp:lastModifiedBy>Patricia Tíscar</cp:lastModifiedBy>
  <dcterms:created xsi:type="dcterms:W3CDTF">2020-09-19T05:39:17Z</dcterms:created>
  <dcterms:modified xsi:type="dcterms:W3CDTF">2020-09-24T07:31:49Z</dcterms:modified>
</cp:coreProperties>
</file>